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Q:\fo\DESE-FNS\Donated Foods\Processing Packets\SY 26-27 Processing Packet\"/>
    </mc:Choice>
  </mc:AlternateContent>
  <xr:revisionPtr revIDLastSave="0" documentId="8_{1152AB08-669A-42EE-98CC-52FFBC13DC71}" xr6:coauthVersionLast="47" xr6:coauthVersionMax="47" xr10:uidLastSave="{00000000-0000-0000-0000-000000000000}"/>
  <bookViews>
    <workbookView xWindow="-120" yWindow="-120" windowWidth="29040" windowHeight="15720" firstSheet="4" activeTab="4" xr2:uid="{0A2732AD-4B32-4EA4-AC40-F3790957E1F3}"/>
  </bookViews>
  <sheets>
    <sheet name="Instructions" sheetId="92" r:id="rId1"/>
    <sheet name="Total Sheet" sheetId="102" state="hidden" r:id="rId2"/>
    <sheet name="DATA 26 27" sheetId="93" state="hidden" r:id="rId3"/>
    <sheet name="10case minimum" sheetId="94" state="hidden" r:id="rId4"/>
    <sheet name="Overview Sheet" sheetId="95" r:id="rId5"/>
    <sheet name="Direct Delivery" sheetId="96" r:id="rId6"/>
    <sheet name="DoD Fresh" sheetId="97" r:id="rId7"/>
    <sheet name="Alpha (FFS)" sheetId="2" r:id="rId8"/>
    <sheet name="Alpha (NOI)" sheetId="101" r:id="rId9"/>
    <sheet name="Bake Crafters (NOI)" sheetId="26" r:id="rId10"/>
    <sheet name="Bongards (FFS)" sheetId="3" r:id="rId11"/>
    <sheet name="Bongards (NOI)" sheetId="27" r:id="rId12"/>
    <sheet name="Brookwood - Pork (FFS)" sheetId="4" r:id="rId13"/>
    <sheet name="Brookwood - Turkey (FFS)" sheetId="6" r:id="rId14"/>
    <sheet name="Butterball (NOI)" sheetId="58" r:id="rId15"/>
    <sheet name="Cargill-Sunny Fresh (FFS)" sheetId="59" r:id="rId16"/>
    <sheet name="Cargill-Sunny Fresh (NOI)" sheetId="60" r:id="rId17"/>
    <sheet name="Cavendish (NOI)" sheetId="28" r:id="rId18"/>
    <sheet name="Cherry Central - Apples (FFS)" sheetId="7" r:id="rId19"/>
    <sheet name="Cherry Central - Cherries (FFS)" sheetId="8" r:id="rId20"/>
    <sheet name="Classic Delight (NOI)" sheetId="29" r:id="rId21"/>
    <sheet name="Conagra (NOI)" sheetId="30" r:id="rId22"/>
    <sheet name="Foster Farms (NOI)" sheetId="31" r:id="rId23"/>
    <sheet name="Gold Creek (FFS)" sheetId="9" r:id="rId24"/>
    <sheet name="Gold Creek (NOI)" sheetId="32" r:id="rId25"/>
    <sheet name="High Liner (FFS)" sheetId="10" r:id="rId26"/>
    <sheet name="High Liner (NOI)" sheetId="33" r:id="rId27"/>
    <sheet name="Hormel-Jennie-O (FFS)" sheetId="11" r:id="rId28"/>
    <sheet name="Hormel-Jennie-O (NOI)" sheetId="34" r:id="rId29"/>
    <sheet name="IFS - Beef (FFS)" sheetId="64" r:id="rId30"/>
    <sheet name="IFS - Beef (NOI)" sheetId="61" r:id="rId31"/>
    <sheet name="IFS - 100103 Chicken (FFS)" sheetId="65" r:id="rId32"/>
    <sheet name="IFS - 100103 Chicken (NOI)" sheetId="63" r:id="rId33"/>
    <sheet name="IFS - 100113 Chicken (FFS)" sheetId="66" r:id="rId34"/>
    <sheet name="IFS - 100113 Chicken (NOI)" sheetId="62" r:id="rId35"/>
    <sheet name="J.T.M. - Beef (FFS)" sheetId="13" r:id="rId36"/>
    <sheet name="J.T.M. - Beef (NOI)" sheetId="37" r:id="rId37"/>
    <sheet name="J.T.M. - Cheese (FFS)" sheetId="15" r:id="rId38"/>
    <sheet name="J.T.M. - Cheese (NOI)" sheetId="38" r:id="rId39"/>
    <sheet name="J.T.M. - Pork (FFS)" sheetId="16" r:id="rId40"/>
    <sheet name="J.T.M. - Pork (NOI)" sheetId="39" r:id="rId41"/>
    <sheet name="J.T.M - Turkey (FFS)" sheetId="67" r:id="rId42"/>
    <sheet name="J.T.M. - Turkey (NOI)" sheetId="35" r:id="rId43"/>
    <sheet name="Kraft Heinz (NOI)" sheetId="40" r:id="rId44"/>
    <sheet name="Land O Lakes (NOI)" sheetId="41" r:id="rId45"/>
    <sheet name="Los Cabos (FFS)" sheetId="17" r:id="rId46"/>
    <sheet name="Los Cabos (NOI)" sheetId="42" r:id="rId47"/>
    <sheet name="McCain - Sweet Potatoes (NOI)" sheetId="69" r:id="rId48"/>
    <sheet name="McCain - Potatoes (NOI)" sheetId="68" r:id="rId49"/>
    <sheet name="Nardone Bros (FFS)" sheetId="18" r:id="rId50"/>
    <sheet name="Nardone Bros (NOI)" sheetId="43" r:id="rId51"/>
    <sheet name="NFG - Apples (FFS)" sheetId="103" r:id="rId52"/>
    <sheet name="NFG - Apples (NOI)" sheetId="71" r:id="rId53"/>
    <sheet name="NFG - Peaches (FFS)" sheetId="72" r:id="rId54"/>
    <sheet name="NFG - Peaches (NOI)" sheetId="73" r:id="rId55"/>
    <sheet name="NFG - Pears (FFS)" sheetId="74" r:id="rId56"/>
    <sheet name="NFG - Pears (NOI)" sheetId="75" r:id="rId57"/>
    <sheet name="NFG - Mixed Fruit (FFS)" sheetId="76" r:id="rId58"/>
    <sheet name="NFG - Mixed Fruit (NOI)" sheetId="77" r:id="rId59"/>
    <sheet name="NFG - Garbanzo Beans (FFS)" sheetId="78" r:id="rId60"/>
    <sheet name="NFG - Garbanzo Beans (NOI)" sheetId="98" r:id="rId61"/>
    <sheet name="NFG - Pinto Beans (FFS)" sheetId="79" r:id="rId62"/>
    <sheet name="NFG - Pinto Beans (NOI)" sheetId="80" r:id="rId63"/>
    <sheet name="Nick's Famous BBQ (FFS)" sheetId="19" r:id="rId64"/>
    <sheet name="Peterson Farms (NOI)" sheetId="82" r:id="rId65"/>
    <sheet name="Pilgrims-GoldKist (FFS)" sheetId="20" r:id="rId66"/>
    <sheet name="Pilgrims-GoldKist (NOI)" sheetId="44" r:id="rId67"/>
    <sheet name="ProView (NOI)" sheetId="45" r:id="rId68"/>
    <sheet name="Red Gold (FFS)" sheetId="21" r:id="rId69"/>
    <sheet name="Red Gold (NOI)" sheetId="46" r:id="rId70"/>
    <sheet name="Rich Chicks (FFS)" sheetId="23" r:id="rId71"/>
    <sheet name="Rich Chicks (NOI)" sheetId="47" r:id="rId72"/>
    <sheet name="Richland Hills (NOI)" sheetId="48" r:id="rId73"/>
    <sheet name="Rich's - Cheese (FFS)" sheetId="99" r:id="rId74"/>
    <sheet name="Rich's - Cheese (NOI)" sheetId="83" r:id="rId75"/>
    <sheet name="Rich's - Flour (NOI)" sheetId="84" r:id="rId76"/>
    <sheet name="S&amp;F Foods (NOI)" sheetId="85" r:id="rId77"/>
    <sheet name="S.A. Piazza (NOI)" sheetId="86" r:id="rId78"/>
    <sheet name="Schwan's - Cheese (NOI)" sheetId="49" r:id="rId79"/>
    <sheet name="Schwan's - Chicken (NOI)" sheetId="50" r:id="rId80"/>
    <sheet name="Smuckers (NOI)" sheetId="51" r:id="rId81"/>
    <sheet name="Tasty Brands (FFS)" sheetId="87" r:id="rId82"/>
    <sheet name="Tasty Brands (NOI)" sheetId="88" r:id="rId83"/>
    <sheet name="Tasty Pizza (FFS)" sheetId="90" r:id="rId84"/>
    <sheet name="Tasty Pizza (NOI)" sheetId="89" r:id="rId85"/>
    <sheet name="Tyson - Beef (NOI)" sheetId="52" r:id="rId86"/>
    <sheet name="Tyson - Cheese (NOI)" sheetId="53" r:id="rId87"/>
    <sheet name="Tyson - Chicken (NOI)" sheetId="54" r:id="rId88"/>
    <sheet name="Tyson - Pork (NOI)" sheetId="55" r:id="rId89"/>
    <sheet name="Yangs 5th Taste (FFS)" sheetId="24" r:id="rId90"/>
    <sheet name="Yangs 5th Taste (NOI)" sheetId="56" r:id="rId91"/>
  </sheets>
  <externalReferences>
    <externalReference r:id="rId92"/>
  </externalReferences>
  <definedNames>
    <definedName name="_xlnm._FilterDatabase" localSheetId="2" hidden="1">'DATA 26 27'!$A$9:$K$715</definedName>
    <definedName name="_xlnm._FilterDatabase" localSheetId="4" hidden="1">'Overview Sheet'!#REF!</definedName>
    <definedName name="_xlnm.Print_Area" localSheetId="2">'DATA 26 27'!$A$1:$K$653</definedName>
    <definedName name="_xlnm.Print_Area" localSheetId="5">'Direct Delivery'!$A$2:$U$92</definedName>
    <definedName name="_xlnm.Print_Area" localSheetId="6">'DoD Fresh'!$A$1:$U$12</definedName>
    <definedName name="_xlnm.Print_Area" localSheetId="24">'Gold Creek (NOI)'!$A$1:$Y$68</definedName>
    <definedName name="_xlnm.Print_Area" localSheetId="28">'Hormel-Jennie-O (NOI)'!$A$1:$Y$76</definedName>
    <definedName name="_xlnm.Print_Area" localSheetId="0">Instructions!$A$1:$O$9</definedName>
    <definedName name="_xlnm.Print_Area" localSheetId="4">'Overview Sheet'!$A$2:$J$142</definedName>
    <definedName name="_xlnm.Print_Area" localSheetId="66">'Pilgrims-GoldKist (NOI)'!$A$2:$Y$56</definedName>
    <definedName name="_xlnm.Print_Area" localSheetId="78">'Schwan''s - Cheese (NOI)'!$A$1:$Y$58</definedName>
    <definedName name="_xlnm.Print_Area" localSheetId="82">'Tasty Brands (NOI)'!$A$1:$Y$63</definedName>
    <definedName name="_xlnm.Print_Titles" localSheetId="5">'Direct Delivery'!$2:$8</definedName>
    <definedName name="upload" localSheetId="8">#REF!</definedName>
    <definedName name="upload" localSheetId="18">#REF!</definedName>
    <definedName name="upload" localSheetId="19">#REF!</definedName>
    <definedName name="upload" localSheetId="5">#REF!</definedName>
    <definedName name="upload" localSheetId="6">#REF!</definedName>
    <definedName name="upload" localSheetId="51">[1]upload!$A$1:$IV$65536</definedName>
    <definedName name="upload" localSheetId="63">#REF!</definedName>
    <definedName name="upload" localSheetId="80">#REF!</definedName>
    <definedName name="upload">#REF!</definedName>
    <definedName name="upload2">#REF!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4" i="95" l="1"/>
  <c r="I64" i="95"/>
  <c r="J22" i="94"/>
  <c r="I22" i="94"/>
  <c r="H22" i="94"/>
  <c r="G22" i="94"/>
  <c r="F22" i="94"/>
  <c r="E22" i="94"/>
  <c r="D22" i="94"/>
  <c r="C22" i="94"/>
  <c r="K22" i="94" s="1"/>
  <c r="K27" i="94"/>
  <c r="K17" i="94"/>
  <c r="K7" i="94"/>
  <c r="B22" i="94"/>
  <c r="W10" i="103" l="1"/>
  <c r="T10" i="103"/>
  <c r="U10" i="103" s="1"/>
  <c r="J10" i="103"/>
  <c r="T8" i="103"/>
  <c r="S8" i="103"/>
  <c r="R8" i="103"/>
  <c r="Q8" i="103"/>
  <c r="P8" i="103"/>
  <c r="O8" i="103"/>
  <c r="N8" i="103"/>
  <c r="M8" i="103"/>
  <c r="L8" i="103"/>
  <c r="K8" i="103"/>
  <c r="N4" i="103"/>
  <c r="D4" i="103"/>
  <c r="V10" i="103" l="1"/>
  <c r="V8" i="103" s="1"/>
  <c r="U8" i="103"/>
  <c r="N4" i="85" l="1"/>
  <c r="D4" i="85"/>
  <c r="J15" i="85"/>
  <c r="T15" i="85"/>
  <c r="U15" i="85" s="1"/>
  <c r="V15" i="85" s="1"/>
  <c r="J16" i="85"/>
  <c r="T16" i="85"/>
  <c r="U16" i="85" s="1"/>
  <c r="V16" i="85" s="1"/>
  <c r="J17" i="85"/>
  <c r="T17" i="85"/>
  <c r="U17" i="85"/>
  <c r="V17" i="85"/>
  <c r="J18" i="85"/>
  <c r="T18" i="85"/>
  <c r="U18" i="85" s="1"/>
  <c r="V18" i="85" s="1"/>
  <c r="J19" i="85"/>
  <c r="T19" i="85"/>
  <c r="U19" i="85" s="1"/>
  <c r="V19" i="85" s="1"/>
  <c r="J20" i="85"/>
  <c r="T20" i="85"/>
  <c r="U20" i="85" s="1"/>
  <c r="V20" i="85" s="1"/>
  <c r="J21" i="85"/>
  <c r="T21" i="85"/>
  <c r="U21" i="85"/>
  <c r="V21" i="85" s="1"/>
  <c r="J22" i="85"/>
  <c r="T22" i="85"/>
  <c r="U22" i="85" s="1"/>
  <c r="V22" i="85" s="1"/>
  <c r="J23" i="85"/>
  <c r="T23" i="85"/>
  <c r="U23" i="85" s="1"/>
  <c r="V23" i="85" s="1"/>
  <c r="J24" i="85"/>
  <c r="T24" i="85"/>
  <c r="U24" i="85" s="1"/>
  <c r="V24" i="85" s="1"/>
  <c r="J25" i="85"/>
  <c r="T25" i="85"/>
  <c r="U25" i="85"/>
  <c r="V25" i="85" s="1"/>
  <c r="J26" i="85"/>
  <c r="T26" i="85"/>
  <c r="U26" i="85" s="1"/>
  <c r="V26" i="85" s="1"/>
  <c r="J27" i="85"/>
  <c r="T27" i="85"/>
  <c r="U27" i="85"/>
  <c r="V27" i="85"/>
  <c r="J28" i="85"/>
  <c r="T28" i="85"/>
  <c r="U28" i="85"/>
  <c r="V28" i="85"/>
  <c r="J29" i="85"/>
  <c r="T29" i="85"/>
  <c r="U29" i="85" s="1"/>
  <c r="V29" i="85" s="1"/>
  <c r="J30" i="85"/>
  <c r="T30" i="85"/>
  <c r="U30" i="85" s="1"/>
  <c r="V30" i="85" s="1"/>
  <c r="J31" i="85"/>
  <c r="T31" i="85"/>
  <c r="U31" i="85"/>
  <c r="V31" i="85"/>
  <c r="J32" i="85"/>
  <c r="T32" i="85"/>
  <c r="U32" i="85"/>
  <c r="V32" i="85"/>
  <c r="J33" i="85"/>
  <c r="T33" i="85"/>
  <c r="U33" i="85" s="1"/>
  <c r="V33" i="85" s="1"/>
  <c r="J34" i="85"/>
  <c r="T34" i="85"/>
  <c r="U34" i="85"/>
  <c r="V34" i="85"/>
  <c r="J35" i="85"/>
  <c r="T35" i="85"/>
  <c r="U35" i="85"/>
  <c r="V35" i="85"/>
  <c r="J36" i="85"/>
  <c r="T36" i="85"/>
  <c r="U36" i="85"/>
  <c r="V36" i="85" s="1"/>
  <c r="J37" i="85"/>
  <c r="T37" i="85"/>
  <c r="U37" i="85" s="1"/>
  <c r="V37" i="85" s="1"/>
  <c r="K12" i="85"/>
  <c r="L12" i="85"/>
  <c r="M12" i="85"/>
  <c r="N12" i="85"/>
  <c r="O12" i="85"/>
  <c r="P12" i="85"/>
  <c r="Q12" i="85"/>
  <c r="R12" i="85"/>
  <c r="S12" i="85"/>
  <c r="T12" i="85" l="1"/>
  <c r="C9" i="85"/>
  <c r="L9" i="85" s="1"/>
  <c r="S9" i="85" s="1"/>
  <c r="V12" i="85"/>
  <c r="U12" i="85"/>
  <c r="P21" i="96" l="1"/>
  <c r="I61" i="95" l="1"/>
  <c r="B61" i="95"/>
  <c r="I121" i="95"/>
  <c r="B121" i="95"/>
  <c r="I93" i="95"/>
  <c r="B93" i="95"/>
  <c r="B21" i="95"/>
  <c r="W10" i="24" l="1"/>
  <c r="W10" i="90"/>
  <c r="W10" i="87"/>
  <c r="W10" i="99"/>
  <c r="W30" i="23"/>
  <c r="W17" i="23"/>
  <c r="W10" i="23"/>
  <c r="W10" i="21"/>
  <c r="W31" i="20"/>
  <c r="W25" i="20"/>
  <c r="W10" i="20"/>
  <c r="W10" i="19"/>
  <c r="W10" i="79"/>
  <c r="W10" i="78"/>
  <c r="W10" i="76"/>
  <c r="W10" i="74"/>
  <c r="W10" i="72"/>
  <c r="W10" i="18"/>
  <c r="W10" i="17"/>
  <c r="W10" i="67"/>
  <c r="W10" i="16"/>
  <c r="W10" i="15"/>
  <c r="W10" i="13"/>
  <c r="W10" i="66"/>
  <c r="W10" i="65"/>
  <c r="W10" i="64"/>
  <c r="W32" i="11"/>
  <c r="W22" i="11"/>
  <c r="W10" i="11"/>
  <c r="W10" i="10"/>
  <c r="W31" i="9"/>
  <c r="W20" i="9"/>
  <c r="W10" i="9"/>
  <c r="W10" i="8"/>
  <c r="W10" i="7"/>
  <c r="W10" i="59"/>
  <c r="W10" i="6"/>
  <c r="W10" i="4"/>
  <c r="W10" i="3"/>
  <c r="W10" i="2"/>
  <c r="T86" i="96"/>
  <c r="T80" i="96" l="1"/>
  <c r="T73" i="96"/>
  <c r="T57" i="96"/>
  <c r="T48" i="96"/>
  <c r="T42" i="96"/>
  <c r="T37" i="96"/>
  <c r="T33" i="96"/>
  <c r="T28" i="96"/>
  <c r="T10" i="96" l="1"/>
  <c r="P25" i="96"/>
  <c r="Q25" i="96" s="1"/>
  <c r="U25" i="96"/>
  <c r="P24" i="96"/>
  <c r="Q24" i="96" s="1"/>
  <c r="U24" i="96"/>
  <c r="P23" i="96"/>
  <c r="Q23" i="96" s="1"/>
  <c r="U23" i="96"/>
  <c r="P22" i="96"/>
  <c r="Q22" i="96" s="1"/>
  <c r="U22" i="96"/>
  <c r="U21" i="96"/>
  <c r="R21" i="96"/>
  <c r="U20" i="96"/>
  <c r="P20" i="96"/>
  <c r="Q20" i="96" s="1"/>
  <c r="P19" i="96"/>
  <c r="Q19" i="96" s="1"/>
  <c r="U19" i="96"/>
  <c r="U18" i="96"/>
  <c r="P18" i="96"/>
  <c r="R18" i="96" s="1"/>
  <c r="P17" i="96"/>
  <c r="Q17" i="96" s="1"/>
  <c r="U17" i="96"/>
  <c r="P16" i="96"/>
  <c r="Q16" i="96" s="1"/>
  <c r="U16" i="96"/>
  <c r="U15" i="96"/>
  <c r="P15" i="96"/>
  <c r="Q15" i="96" s="1"/>
  <c r="P14" i="96"/>
  <c r="Q14" i="96" s="1"/>
  <c r="U14" i="96"/>
  <c r="U13" i="96"/>
  <c r="P13" i="96"/>
  <c r="R13" i="96" s="1"/>
  <c r="P12" i="96"/>
  <c r="Q12" i="96" s="1"/>
  <c r="U12" i="96"/>
  <c r="U10" i="96"/>
  <c r="P10" i="96"/>
  <c r="R10" i="96" s="1"/>
  <c r="R15" i="96" l="1"/>
  <c r="R25" i="96"/>
  <c r="R20" i="96"/>
  <c r="Q13" i="96"/>
  <c r="R23" i="96"/>
  <c r="R16" i="96"/>
  <c r="Q21" i="96"/>
  <c r="R14" i="96"/>
  <c r="R19" i="96"/>
  <c r="R12" i="96"/>
  <c r="R24" i="96"/>
  <c r="R17" i="96"/>
  <c r="R22" i="96"/>
  <c r="Q10" i="96"/>
  <c r="Q18" i="96"/>
  <c r="D4" i="101"/>
  <c r="K12" i="101"/>
  <c r="L12" i="101"/>
  <c r="M12" i="101"/>
  <c r="N12" i="101"/>
  <c r="O12" i="101"/>
  <c r="P12" i="101"/>
  <c r="Q12" i="101"/>
  <c r="R12" i="101"/>
  <c r="S12" i="101"/>
  <c r="J15" i="101"/>
  <c r="T15" i="101"/>
  <c r="U15" i="101" s="1"/>
  <c r="V15" i="101" s="1"/>
  <c r="J16" i="101"/>
  <c r="T16" i="101"/>
  <c r="U16" i="101" s="1"/>
  <c r="V16" i="101" s="1"/>
  <c r="J17" i="101"/>
  <c r="T17" i="101"/>
  <c r="J18" i="101"/>
  <c r="T18" i="101"/>
  <c r="U18" i="101" s="1"/>
  <c r="V18" i="101" s="1"/>
  <c r="J19" i="101"/>
  <c r="T19" i="101"/>
  <c r="U19" i="101" s="1"/>
  <c r="V19" i="101" s="1"/>
  <c r="J20" i="101"/>
  <c r="T20" i="101"/>
  <c r="U20" i="101" s="1"/>
  <c r="V20" i="101" s="1"/>
  <c r="J21" i="101"/>
  <c r="T21" i="101"/>
  <c r="J22" i="101"/>
  <c r="T22" i="101"/>
  <c r="U22" i="101" s="1"/>
  <c r="V22" i="101" s="1"/>
  <c r="J23" i="101"/>
  <c r="T23" i="101"/>
  <c r="U23" i="101"/>
  <c r="V23" i="101"/>
  <c r="J24" i="101"/>
  <c r="T24" i="101"/>
  <c r="U24" i="101"/>
  <c r="V24" i="101"/>
  <c r="J25" i="101"/>
  <c r="T25" i="101"/>
  <c r="U25" i="101"/>
  <c r="V25" i="101" s="1"/>
  <c r="J26" i="101"/>
  <c r="T26" i="101"/>
  <c r="J27" i="101"/>
  <c r="T27" i="101"/>
  <c r="U27" i="101"/>
  <c r="V27" i="101"/>
  <c r="J28" i="101"/>
  <c r="T28" i="101"/>
  <c r="U28" i="101" s="1"/>
  <c r="V28" i="101" s="1"/>
  <c r="J29" i="101"/>
  <c r="T29" i="101"/>
  <c r="U29" i="101"/>
  <c r="V29" i="101" s="1"/>
  <c r="J30" i="101"/>
  <c r="T30" i="101"/>
  <c r="U30" i="101"/>
  <c r="V30" i="101" s="1"/>
  <c r="J31" i="101"/>
  <c r="T31" i="101"/>
  <c r="U31" i="101"/>
  <c r="V31" i="101" s="1"/>
  <c r="J32" i="101"/>
  <c r="T32" i="101"/>
  <c r="U32" i="101" s="1"/>
  <c r="V32" i="101" s="1"/>
  <c r="U26" i="101" l="1"/>
  <c r="V26" i="101" s="1"/>
  <c r="U21" i="101"/>
  <c r="V21" i="101" s="1"/>
  <c r="U17" i="101"/>
  <c r="V17" i="101" s="1"/>
  <c r="T12" i="101"/>
  <c r="V12" i="101" l="1"/>
  <c r="C9" i="101"/>
  <c r="L9" i="101" s="1"/>
  <c r="S9" i="101" s="1"/>
  <c r="I104" i="95" s="1"/>
  <c r="U12" i="101"/>
  <c r="U92" i="96"/>
  <c r="U83" i="96"/>
  <c r="D4" i="96"/>
  <c r="S86" i="96"/>
  <c r="O86" i="96"/>
  <c r="J3" i="94" s="1"/>
  <c r="N86" i="96"/>
  <c r="I3" i="94" s="1"/>
  <c r="M86" i="96"/>
  <c r="H3" i="94" s="1"/>
  <c r="L86" i="96"/>
  <c r="G3" i="94" s="1"/>
  <c r="K86" i="96"/>
  <c r="F3" i="94" s="1"/>
  <c r="J86" i="96"/>
  <c r="E3" i="94" s="1"/>
  <c r="I86" i="96"/>
  <c r="D3" i="94" s="1"/>
  <c r="H86" i="96"/>
  <c r="C3" i="94" s="1"/>
  <c r="G86" i="96"/>
  <c r="B3" i="94" s="1"/>
  <c r="P84" i="96"/>
  <c r="Q84" i="96" s="1"/>
  <c r="P83" i="96"/>
  <c r="Q83" i="96" s="1"/>
  <c r="P82" i="96"/>
  <c r="Q82" i="96" s="1"/>
  <c r="U82" i="96"/>
  <c r="P81" i="96"/>
  <c r="Q81" i="96" s="1"/>
  <c r="U81" i="96"/>
  <c r="U80" i="96"/>
  <c r="P80" i="96"/>
  <c r="Q80" i="96" s="1"/>
  <c r="P77" i="96"/>
  <c r="Q77" i="96" s="1"/>
  <c r="U76" i="96"/>
  <c r="P76" i="96"/>
  <c r="R76" i="96" s="1"/>
  <c r="P75" i="96"/>
  <c r="Q75" i="96" s="1"/>
  <c r="U74" i="96"/>
  <c r="P74" i="96"/>
  <c r="Q74" i="96" s="1"/>
  <c r="R74" i="96"/>
  <c r="P73" i="96"/>
  <c r="Q73" i="96" s="1"/>
  <c r="U73" i="96"/>
  <c r="P70" i="96"/>
  <c r="Q70" i="96" s="1"/>
  <c r="U70" i="96"/>
  <c r="U69" i="96"/>
  <c r="P69" i="96"/>
  <c r="Q69" i="96" s="1"/>
  <c r="P68" i="96"/>
  <c r="Q68" i="96" s="1"/>
  <c r="U67" i="96"/>
  <c r="P67" i="96"/>
  <c r="R67" i="96" s="1"/>
  <c r="P66" i="96"/>
  <c r="Q66" i="96" s="1"/>
  <c r="U66" i="96"/>
  <c r="U65" i="96"/>
  <c r="P65" i="96"/>
  <c r="Q65" i="96" s="1"/>
  <c r="U64" i="96"/>
  <c r="P64" i="96"/>
  <c r="Q64" i="96" s="1"/>
  <c r="R64" i="96"/>
  <c r="P63" i="96"/>
  <c r="Q63" i="96" s="1"/>
  <c r="U62" i="96"/>
  <c r="P62" i="96"/>
  <c r="R62" i="96" s="1"/>
  <c r="P61" i="96"/>
  <c r="Q61" i="96" s="1"/>
  <c r="P60" i="96"/>
  <c r="Q60" i="96" s="1"/>
  <c r="U60" i="96"/>
  <c r="P59" i="96"/>
  <c r="Q59" i="96" s="1"/>
  <c r="U59" i="96"/>
  <c r="P58" i="96"/>
  <c r="Q58" i="96" s="1"/>
  <c r="U58" i="96"/>
  <c r="U57" i="96"/>
  <c r="P57" i="96"/>
  <c r="Q57" i="96" s="1"/>
  <c r="P54" i="96"/>
  <c r="Q54" i="96" s="1"/>
  <c r="U53" i="96"/>
  <c r="P53" i="96"/>
  <c r="R53" i="96" s="1"/>
  <c r="P52" i="96"/>
  <c r="Q52" i="96" s="1"/>
  <c r="P51" i="96"/>
  <c r="Q51" i="96" s="1"/>
  <c r="U50" i="96"/>
  <c r="P50" i="96"/>
  <c r="Q50" i="96" s="1"/>
  <c r="R50" i="96"/>
  <c r="P49" i="96"/>
  <c r="Q49" i="96" s="1"/>
  <c r="U49" i="96"/>
  <c r="U48" i="96"/>
  <c r="P48" i="96"/>
  <c r="R48" i="96" s="1"/>
  <c r="P45" i="96"/>
  <c r="Q45" i="96" s="1"/>
  <c r="P44" i="96"/>
  <c r="Q44" i="96" s="1"/>
  <c r="U44" i="96"/>
  <c r="P43" i="96"/>
  <c r="Q43" i="96" s="1"/>
  <c r="U43" i="96"/>
  <c r="U42" i="96"/>
  <c r="P42" i="96"/>
  <c r="R42" i="96" s="1"/>
  <c r="P39" i="96"/>
  <c r="Q39" i="96" s="1"/>
  <c r="U39" i="96"/>
  <c r="P38" i="96"/>
  <c r="Q38" i="96" s="1"/>
  <c r="U38" i="96"/>
  <c r="P37" i="96"/>
  <c r="Q37" i="96" s="1"/>
  <c r="U37" i="96"/>
  <c r="P34" i="96"/>
  <c r="Q34" i="96" s="1"/>
  <c r="U34" i="96"/>
  <c r="U33" i="96"/>
  <c r="P33" i="96"/>
  <c r="R33" i="96" s="1"/>
  <c r="U30" i="96"/>
  <c r="P30" i="96"/>
  <c r="Q30" i="96" s="1"/>
  <c r="R30" i="96"/>
  <c r="P29" i="96"/>
  <c r="Q29" i="96" s="1"/>
  <c r="U29" i="96"/>
  <c r="P28" i="96"/>
  <c r="Q28" i="96" s="1"/>
  <c r="U28" i="96"/>
  <c r="B104" i="95" l="1"/>
  <c r="Q62" i="96"/>
  <c r="Q48" i="96"/>
  <c r="Q42" i="96"/>
  <c r="R57" i="96"/>
  <c r="Q76" i="96"/>
  <c r="R69" i="96"/>
  <c r="R39" i="96"/>
  <c r="Q33" i="96"/>
  <c r="R28" i="96"/>
  <c r="R37" i="96"/>
  <c r="R51" i="96"/>
  <c r="R65" i="96"/>
  <c r="R80" i="96"/>
  <c r="R83" i="96"/>
  <c r="U51" i="96"/>
  <c r="P86" i="96"/>
  <c r="B25" i="95" s="1"/>
  <c r="U52" i="96"/>
  <c r="R52" i="96"/>
  <c r="R60" i="96"/>
  <c r="Q67" i="96"/>
  <c r="R70" i="96"/>
  <c r="R81" i="96"/>
  <c r="R38" i="96"/>
  <c r="U61" i="96"/>
  <c r="R61" i="96"/>
  <c r="R44" i="96"/>
  <c r="R49" i="96"/>
  <c r="U68" i="96"/>
  <c r="R68" i="96"/>
  <c r="U77" i="96"/>
  <c r="R77" i="96"/>
  <c r="Q53" i="96"/>
  <c r="U45" i="96"/>
  <c r="R45" i="96"/>
  <c r="R58" i="96"/>
  <c r="R34" i="96"/>
  <c r="U54" i="96"/>
  <c r="R54" i="96"/>
  <c r="U75" i="96"/>
  <c r="R75" i="96"/>
  <c r="U63" i="96"/>
  <c r="R63" i="96"/>
  <c r="U84" i="96"/>
  <c r="R84" i="96"/>
  <c r="R66" i="96"/>
  <c r="R82" i="96"/>
  <c r="R29" i="96"/>
  <c r="R43" i="96"/>
  <c r="R59" i="96"/>
  <c r="R73" i="96"/>
  <c r="Q86" i="96" l="1"/>
  <c r="R86" i="96"/>
  <c r="I25" i="95" s="1"/>
  <c r="I138" i="95" s="1"/>
  <c r="T41" i="86" l="1"/>
  <c r="U41" i="86" s="1"/>
  <c r="V41" i="86" s="1"/>
  <c r="J41" i="86"/>
  <c r="T40" i="86"/>
  <c r="U40" i="86" s="1"/>
  <c r="V40" i="86" s="1"/>
  <c r="J40" i="86"/>
  <c r="T39" i="86"/>
  <c r="U39" i="86" s="1"/>
  <c r="V39" i="86" s="1"/>
  <c r="J39" i="86"/>
  <c r="T38" i="86"/>
  <c r="U38" i="86" s="1"/>
  <c r="V38" i="86" s="1"/>
  <c r="J38" i="86"/>
  <c r="T37" i="86"/>
  <c r="U37" i="86" s="1"/>
  <c r="V37" i="86" s="1"/>
  <c r="J37" i="86"/>
  <c r="T36" i="86"/>
  <c r="U36" i="86" s="1"/>
  <c r="V36" i="86" s="1"/>
  <c r="J36" i="86"/>
  <c r="T35" i="86"/>
  <c r="U35" i="86" s="1"/>
  <c r="V35" i="86" s="1"/>
  <c r="J35" i="86"/>
  <c r="T34" i="86"/>
  <c r="U34" i="86" s="1"/>
  <c r="V34" i="86" s="1"/>
  <c r="J34" i="86"/>
  <c r="T33" i="86"/>
  <c r="U33" i="86" s="1"/>
  <c r="V33" i="86" s="1"/>
  <c r="J33" i="86"/>
  <c r="T32" i="86"/>
  <c r="U32" i="86" s="1"/>
  <c r="V32" i="86" s="1"/>
  <c r="J32" i="86"/>
  <c r="T31" i="86"/>
  <c r="U31" i="86" s="1"/>
  <c r="V31" i="86" s="1"/>
  <c r="J31" i="86"/>
  <c r="T30" i="86"/>
  <c r="U30" i="86" s="1"/>
  <c r="V30" i="86" s="1"/>
  <c r="J30" i="86"/>
  <c r="T29" i="86"/>
  <c r="U29" i="86" s="1"/>
  <c r="V29" i="86" s="1"/>
  <c r="J29" i="86"/>
  <c r="T28" i="86"/>
  <c r="U28" i="86" s="1"/>
  <c r="V28" i="86" s="1"/>
  <c r="J28" i="86"/>
  <c r="T27" i="86"/>
  <c r="U27" i="86" s="1"/>
  <c r="V27" i="86" s="1"/>
  <c r="J27" i="86"/>
  <c r="T26" i="86"/>
  <c r="U26" i="86" s="1"/>
  <c r="V26" i="86" s="1"/>
  <c r="J26" i="86"/>
  <c r="T25" i="86"/>
  <c r="U25" i="86" s="1"/>
  <c r="V25" i="86" s="1"/>
  <c r="J25" i="86"/>
  <c r="T24" i="86"/>
  <c r="U24" i="86" s="1"/>
  <c r="V24" i="86" s="1"/>
  <c r="J24" i="86"/>
  <c r="T23" i="86"/>
  <c r="U23" i="86" s="1"/>
  <c r="V23" i="86" s="1"/>
  <c r="J23" i="86"/>
  <c r="T22" i="86"/>
  <c r="U22" i="86" s="1"/>
  <c r="V22" i="86" s="1"/>
  <c r="J22" i="86"/>
  <c r="T21" i="86"/>
  <c r="U21" i="86" s="1"/>
  <c r="V21" i="86" s="1"/>
  <c r="J21" i="86"/>
  <c r="T20" i="86"/>
  <c r="U20" i="86" s="1"/>
  <c r="V20" i="86" s="1"/>
  <c r="J20" i="86"/>
  <c r="T19" i="86"/>
  <c r="U19" i="86" s="1"/>
  <c r="V19" i="86" s="1"/>
  <c r="J19" i="86"/>
  <c r="T18" i="86"/>
  <c r="U18" i="86" s="1"/>
  <c r="V18" i="86" s="1"/>
  <c r="J18" i="86"/>
  <c r="T17" i="86"/>
  <c r="U17" i="86" s="1"/>
  <c r="V17" i="86" s="1"/>
  <c r="J17" i="86"/>
  <c r="T16" i="86"/>
  <c r="U16" i="86" s="1"/>
  <c r="V16" i="86" s="1"/>
  <c r="J16" i="86"/>
  <c r="T15" i="86"/>
  <c r="J15" i="86"/>
  <c r="S12" i="86"/>
  <c r="R12" i="86"/>
  <c r="Q12" i="86"/>
  <c r="P12" i="86"/>
  <c r="O12" i="86"/>
  <c r="N12" i="86"/>
  <c r="M12" i="86"/>
  <c r="L12" i="86"/>
  <c r="K12" i="86"/>
  <c r="D4" i="86"/>
  <c r="T12" i="86" l="1"/>
  <c r="U15" i="86"/>
  <c r="U12" i="86" l="1"/>
  <c r="C9" i="86"/>
  <c r="L9" i="86" s="1"/>
  <c r="S9" i="86" s="1"/>
  <c r="V15" i="86"/>
  <c r="V12" i="86" s="1"/>
  <c r="J15" i="60" l="1"/>
  <c r="K8" i="9"/>
  <c r="J19" i="58" l="1"/>
  <c r="D4" i="56"/>
  <c r="D4" i="24"/>
  <c r="D4" i="55"/>
  <c r="D4" i="54"/>
  <c r="D4" i="53"/>
  <c r="D4" i="52"/>
  <c r="D4" i="89"/>
  <c r="D4" i="90"/>
  <c r="D4" i="88"/>
  <c r="D4" i="87"/>
  <c r="D4" i="48"/>
  <c r="D4" i="51"/>
  <c r="D4" i="50"/>
  <c r="D4" i="49"/>
  <c r="D4" i="84"/>
  <c r="D4" i="83"/>
  <c r="D4" i="99"/>
  <c r="D4" i="47"/>
  <c r="D4" i="23"/>
  <c r="D4" i="46"/>
  <c r="D4" i="21"/>
  <c r="D4" i="45"/>
  <c r="D4" i="44"/>
  <c r="D4" i="20"/>
  <c r="D4" i="82"/>
  <c r="D4" i="19"/>
  <c r="D4" i="80"/>
  <c r="D4" i="79"/>
  <c r="D4" i="98"/>
  <c r="D4" i="78"/>
  <c r="D4" i="77"/>
  <c r="D4" i="76"/>
  <c r="D4" i="75"/>
  <c r="D4" i="74"/>
  <c r="D4" i="73"/>
  <c r="D4" i="72"/>
  <c r="D4" i="71"/>
  <c r="D4" i="43"/>
  <c r="D4" i="18"/>
  <c r="D4" i="68"/>
  <c r="D4" i="69"/>
  <c r="D4" i="42"/>
  <c r="D4" i="17"/>
  <c r="D4" i="41"/>
  <c r="D4" i="40"/>
  <c r="D4" i="35"/>
  <c r="D4" i="67"/>
  <c r="D4" i="39"/>
  <c r="D4" i="16"/>
  <c r="D4" i="38"/>
  <c r="D4" i="15"/>
  <c r="D4" i="37"/>
  <c r="D4" i="13"/>
  <c r="D4" i="62"/>
  <c r="D4" i="66"/>
  <c r="D4" i="63"/>
  <c r="D4" i="65"/>
  <c r="D4" i="61"/>
  <c r="D4" i="64"/>
  <c r="D4" i="34"/>
  <c r="D4" i="11"/>
  <c r="D4" i="33"/>
  <c r="D4" i="10"/>
  <c r="D4" i="32"/>
  <c r="D4" i="9"/>
  <c r="D4" i="31"/>
  <c r="D4" i="30"/>
  <c r="D4" i="29"/>
  <c r="D4" i="8"/>
  <c r="D4" i="28"/>
  <c r="D4" i="60"/>
  <c r="D4" i="59"/>
  <c r="D4" i="58"/>
  <c r="T19" i="58"/>
  <c r="D4" i="6"/>
  <c r="D4" i="4"/>
  <c r="D4" i="27"/>
  <c r="D4" i="3"/>
  <c r="D4" i="26"/>
  <c r="D4" i="2"/>
  <c r="J45" i="52"/>
  <c r="T44" i="49" l="1"/>
  <c r="U44" i="49" s="1"/>
  <c r="V44" i="49" s="1"/>
  <c r="T45" i="49"/>
  <c r="U45" i="49" s="1"/>
  <c r="V45" i="49" s="1"/>
  <c r="T46" i="49"/>
  <c r="U46" i="49" s="1"/>
  <c r="V46" i="49" s="1"/>
  <c r="T47" i="49"/>
  <c r="U47" i="49" s="1"/>
  <c r="V47" i="49" s="1"/>
  <c r="T48" i="49"/>
  <c r="U48" i="49" s="1"/>
  <c r="V48" i="49" s="1"/>
  <c r="J42" i="49"/>
  <c r="J43" i="49"/>
  <c r="J44" i="49"/>
  <c r="J45" i="49"/>
  <c r="J46" i="49"/>
  <c r="J47" i="49"/>
  <c r="T25" i="23"/>
  <c r="U25" i="23" s="1"/>
  <c r="V25" i="23" s="1"/>
  <c r="T26" i="23"/>
  <c r="U26" i="23" s="1"/>
  <c r="V26" i="23" s="1"/>
  <c r="T27" i="23"/>
  <c r="U27" i="23" s="1"/>
  <c r="V27" i="23" s="1"/>
  <c r="J13" i="19"/>
  <c r="T13" i="19"/>
  <c r="U13" i="19" s="1"/>
  <c r="V13" i="19" s="1"/>
  <c r="J42" i="68"/>
  <c r="J43" i="68"/>
  <c r="J44" i="68"/>
  <c r="T43" i="68"/>
  <c r="U43" i="68" s="1"/>
  <c r="V43" i="68" s="1"/>
  <c r="T44" i="68"/>
  <c r="U44" i="68" s="1"/>
  <c r="V44" i="68" s="1"/>
  <c r="T22" i="41"/>
  <c r="U22" i="41" s="1"/>
  <c r="V22" i="41" s="1"/>
  <c r="T23" i="41"/>
  <c r="U23" i="41" s="1"/>
  <c r="V23" i="41" s="1"/>
  <c r="T24" i="41"/>
  <c r="U24" i="41" s="1"/>
  <c r="V24" i="41" s="1"/>
  <c r="T25" i="41"/>
  <c r="U25" i="41" s="1"/>
  <c r="V25" i="41" s="1"/>
  <c r="T26" i="41"/>
  <c r="U26" i="41" s="1"/>
  <c r="V26" i="41" s="1"/>
  <c r="T27" i="41"/>
  <c r="U27" i="41" s="1"/>
  <c r="V27" i="41" s="1"/>
  <c r="T28" i="41"/>
  <c r="U28" i="41"/>
  <c r="V28" i="41"/>
  <c r="T29" i="41"/>
  <c r="U29" i="41"/>
  <c r="V29" i="41" s="1"/>
  <c r="T30" i="41"/>
  <c r="U30" i="41" s="1"/>
  <c r="V30" i="41" s="1"/>
  <c r="T31" i="41"/>
  <c r="U31" i="41" s="1"/>
  <c r="V31" i="41" s="1"/>
  <c r="T32" i="41"/>
  <c r="U32" i="41"/>
  <c r="V32" i="41" s="1"/>
  <c r="T33" i="41"/>
  <c r="U33" i="41" s="1"/>
  <c r="V33" i="41" s="1"/>
  <c r="T34" i="41"/>
  <c r="U34" i="41" s="1"/>
  <c r="V34" i="41" s="1"/>
  <c r="T35" i="41"/>
  <c r="U35" i="41" s="1"/>
  <c r="V35" i="41" s="1"/>
  <c r="T36" i="41"/>
  <c r="U36" i="41"/>
  <c r="V36" i="41" s="1"/>
  <c r="T37" i="41"/>
  <c r="U37" i="41" s="1"/>
  <c r="V37" i="41" s="1"/>
  <c r="T38" i="41"/>
  <c r="U38" i="41" s="1"/>
  <c r="V38" i="41" s="1"/>
  <c r="T39" i="41"/>
  <c r="U39" i="41" s="1"/>
  <c r="V39" i="41" s="1"/>
  <c r="T40" i="41"/>
  <c r="U40" i="41"/>
  <c r="V40" i="41" s="1"/>
  <c r="T41" i="41"/>
  <c r="U41" i="41" s="1"/>
  <c r="V41" i="41" s="1"/>
  <c r="T42" i="41"/>
  <c r="U42" i="41" s="1"/>
  <c r="V42" i="41" s="1"/>
  <c r="T43" i="41"/>
  <c r="U43" i="41"/>
  <c r="V43" i="41"/>
  <c r="J22" i="41"/>
  <c r="J23" i="41"/>
  <c r="J24" i="41"/>
  <c r="J25" i="41"/>
  <c r="J26" i="41"/>
  <c r="J27" i="41"/>
  <c r="J28" i="41"/>
  <c r="J29" i="41"/>
  <c r="J30" i="41"/>
  <c r="J31" i="41"/>
  <c r="J32" i="41"/>
  <c r="J33" i="41"/>
  <c r="J34" i="41"/>
  <c r="J35" i="41"/>
  <c r="J36" i="41"/>
  <c r="J37" i="41"/>
  <c r="J38" i="41"/>
  <c r="J39" i="41"/>
  <c r="J40" i="41"/>
  <c r="J41" i="41"/>
  <c r="J42" i="41"/>
  <c r="T11" i="65"/>
  <c r="T29" i="32"/>
  <c r="U29" i="32" s="1"/>
  <c r="V29" i="32" s="1"/>
  <c r="D4" i="7"/>
  <c r="T18" i="58"/>
  <c r="J10" i="6"/>
  <c r="J11" i="6"/>
  <c r="J10" i="59"/>
  <c r="J11" i="59"/>
  <c r="J12" i="59"/>
  <c r="J13" i="59"/>
  <c r="J14" i="59"/>
  <c r="J15" i="59"/>
  <c r="J16" i="59"/>
  <c r="J17" i="59"/>
  <c r="J16" i="60"/>
  <c r="J17" i="60"/>
  <c r="J18" i="60"/>
  <c r="J19" i="60"/>
  <c r="J20" i="60"/>
  <c r="J21" i="60"/>
  <c r="J22" i="60"/>
  <c r="J23" i="60"/>
  <c r="J24" i="60"/>
  <c r="J25" i="60"/>
  <c r="J26" i="60"/>
  <c r="J27" i="60"/>
  <c r="J10" i="67"/>
  <c r="J11" i="67"/>
  <c r="J12" i="67"/>
  <c r="J13" i="67"/>
  <c r="J14" i="67"/>
  <c r="J15" i="71"/>
  <c r="J16" i="71"/>
  <c r="J17" i="71"/>
  <c r="J18" i="71"/>
  <c r="J19" i="71"/>
  <c r="J20" i="71"/>
  <c r="J21" i="71"/>
  <c r="J22" i="71"/>
  <c r="J23" i="71"/>
  <c r="J24" i="71"/>
  <c r="J25" i="71"/>
  <c r="J26" i="71"/>
  <c r="J27" i="71"/>
  <c r="J28" i="71"/>
  <c r="J10" i="72"/>
  <c r="J11" i="72"/>
  <c r="J15" i="73"/>
  <c r="J16" i="73"/>
  <c r="J10" i="74"/>
  <c r="J11" i="74"/>
  <c r="J15" i="75"/>
  <c r="J16" i="75"/>
  <c r="J10" i="76"/>
  <c r="J15" i="77"/>
  <c r="J10" i="78"/>
  <c r="J11" i="78"/>
  <c r="J12" i="78"/>
  <c r="J13" i="78"/>
  <c r="J14" i="78"/>
  <c r="J15" i="78"/>
  <c r="J15" i="98"/>
  <c r="J16" i="98"/>
  <c r="J17" i="98"/>
  <c r="J18" i="98"/>
  <c r="J19" i="98"/>
  <c r="J20" i="98"/>
  <c r="J10" i="79"/>
  <c r="J11" i="79"/>
  <c r="J15" i="80"/>
  <c r="J16" i="80"/>
  <c r="J15" i="82"/>
  <c r="J16" i="82"/>
  <c r="J17" i="82"/>
  <c r="J18" i="82"/>
  <c r="J19" i="82"/>
  <c r="J20" i="82"/>
  <c r="J21" i="82"/>
  <c r="J22" i="82"/>
  <c r="J23" i="82"/>
  <c r="J24" i="82"/>
  <c r="J25" i="82"/>
  <c r="J26" i="82"/>
  <c r="J27" i="82"/>
  <c r="J28" i="82"/>
  <c r="J29" i="82"/>
  <c r="J30" i="82"/>
  <c r="J31" i="82"/>
  <c r="J32" i="82"/>
  <c r="J33" i="82"/>
  <c r="J34" i="82"/>
  <c r="J35" i="82"/>
  <c r="J36" i="82"/>
  <c r="J10" i="99"/>
  <c r="J11" i="99"/>
  <c r="J12" i="99"/>
  <c r="J13" i="99"/>
  <c r="J14" i="99"/>
  <c r="J15" i="99"/>
  <c r="J16" i="99"/>
  <c r="J17" i="99"/>
  <c r="J15" i="83"/>
  <c r="J16" i="83"/>
  <c r="J17" i="83"/>
  <c r="J18" i="83"/>
  <c r="J19" i="83"/>
  <c r="J20" i="83"/>
  <c r="J21" i="83"/>
  <c r="J22" i="83"/>
  <c r="J15" i="84"/>
  <c r="J16" i="84"/>
  <c r="J17" i="84"/>
  <c r="J18" i="84"/>
  <c r="J19" i="84"/>
  <c r="J20" i="84"/>
  <c r="J21" i="84"/>
  <c r="J22" i="84"/>
  <c r="J23" i="84"/>
  <c r="J24" i="84"/>
  <c r="J25" i="84"/>
  <c r="J26" i="84"/>
  <c r="J27" i="84"/>
  <c r="J28" i="84"/>
  <c r="J29" i="84"/>
  <c r="J30" i="84"/>
  <c r="J31" i="84"/>
  <c r="J32" i="84"/>
  <c r="J33" i="84"/>
  <c r="J34" i="84"/>
  <c r="J35" i="84"/>
  <c r="J36" i="84"/>
  <c r="J37" i="84"/>
  <c r="J38" i="84"/>
  <c r="J39" i="84"/>
  <c r="J40" i="84"/>
  <c r="J41" i="84"/>
  <c r="J42" i="84"/>
  <c r="J43" i="84"/>
  <c r="J44" i="84"/>
  <c r="N4" i="7" l="1"/>
  <c r="J10" i="65"/>
  <c r="K8" i="6"/>
  <c r="L8" i="6"/>
  <c r="M8" i="6"/>
  <c r="N8" i="6"/>
  <c r="O8" i="6"/>
  <c r="P8" i="6"/>
  <c r="Q8" i="6"/>
  <c r="R8" i="6"/>
  <c r="S8" i="6"/>
  <c r="T10" i="6"/>
  <c r="U10" i="6" s="1"/>
  <c r="T11" i="6"/>
  <c r="U11" i="6" s="1"/>
  <c r="V11" i="6" s="1"/>
  <c r="V10" i="6" l="1"/>
  <c r="U8" i="6"/>
  <c r="T8" i="6"/>
  <c r="V8" i="6"/>
  <c r="I115" i="95"/>
  <c r="B115" i="95"/>
  <c r="I114" i="95"/>
  <c r="B114" i="95"/>
  <c r="K8" i="99"/>
  <c r="B32" i="94" s="1"/>
  <c r="L8" i="99"/>
  <c r="C32" i="94" s="1"/>
  <c r="M8" i="99"/>
  <c r="D32" i="94" s="1"/>
  <c r="N8" i="99"/>
  <c r="E32" i="94" s="1"/>
  <c r="O8" i="99"/>
  <c r="F32" i="94" s="1"/>
  <c r="P8" i="99"/>
  <c r="G32" i="94" s="1"/>
  <c r="Q8" i="99"/>
  <c r="H32" i="94" s="1"/>
  <c r="R8" i="99"/>
  <c r="I32" i="94" s="1"/>
  <c r="S8" i="99"/>
  <c r="J32" i="94" s="1"/>
  <c r="T10" i="99"/>
  <c r="U10" i="99" s="1"/>
  <c r="T11" i="99"/>
  <c r="T12" i="99"/>
  <c r="U12" i="99"/>
  <c r="V12" i="99" s="1"/>
  <c r="T13" i="99"/>
  <c r="U13" i="99" s="1"/>
  <c r="V13" i="99" s="1"/>
  <c r="T14" i="99"/>
  <c r="U14" i="99"/>
  <c r="V14" i="99"/>
  <c r="T15" i="99"/>
  <c r="T16" i="99"/>
  <c r="U16" i="99" s="1"/>
  <c r="V16" i="99" s="1"/>
  <c r="T17" i="99"/>
  <c r="U17" i="99"/>
  <c r="V17" i="99" s="1"/>
  <c r="U11" i="99" l="1"/>
  <c r="V11" i="99" s="1"/>
  <c r="U15" i="99"/>
  <c r="V15" i="99" s="1"/>
  <c r="V10" i="99"/>
  <c r="T8" i="99"/>
  <c r="B60" i="95" s="1"/>
  <c r="U8" i="99" l="1"/>
  <c r="V8" i="99"/>
  <c r="I60" i="95" s="1"/>
  <c r="B67" i="95"/>
  <c r="E23" i="94"/>
  <c r="T15" i="78"/>
  <c r="U15" i="78" s="1"/>
  <c r="V15" i="78" s="1"/>
  <c r="T14" i="78"/>
  <c r="U14" i="78" s="1"/>
  <c r="V14" i="78" s="1"/>
  <c r="T13" i="78"/>
  <c r="U13" i="78" s="1"/>
  <c r="V13" i="78" s="1"/>
  <c r="T12" i="78"/>
  <c r="U12" i="78" s="1"/>
  <c r="V12" i="78" s="1"/>
  <c r="T11" i="78"/>
  <c r="U11" i="78" s="1"/>
  <c r="V11" i="78" s="1"/>
  <c r="T10" i="78"/>
  <c r="U10" i="78" s="1"/>
  <c r="S8" i="78"/>
  <c r="J26" i="94" s="1"/>
  <c r="R8" i="78"/>
  <c r="I26" i="94" s="1"/>
  <c r="Q8" i="78"/>
  <c r="H26" i="94" s="1"/>
  <c r="P8" i="78"/>
  <c r="G26" i="94" s="1"/>
  <c r="O8" i="78"/>
  <c r="F26" i="94" s="1"/>
  <c r="N8" i="78"/>
  <c r="E26" i="94" s="1"/>
  <c r="M8" i="78"/>
  <c r="D26" i="94" s="1"/>
  <c r="L8" i="78"/>
  <c r="C26" i="94" s="1"/>
  <c r="K8" i="78"/>
  <c r="B26" i="94" s="1"/>
  <c r="T10" i="76"/>
  <c r="T8" i="76" s="1"/>
  <c r="S8" i="76"/>
  <c r="J25" i="94" s="1"/>
  <c r="R8" i="76"/>
  <c r="I25" i="94" s="1"/>
  <c r="Q8" i="76"/>
  <c r="H25" i="94" s="1"/>
  <c r="P8" i="76"/>
  <c r="G25" i="94" s="1"/>
  <c r="O8" i="76"/>
  <c r="F25" i="94" s="1"/>
  <c r="N8" i="76"/>
  <c r="E25" i="94" s="1"/>
  <c r="M8" i="76"/>
  <c r="D25" i="94" s="1"/>
  <c r="L8" i="76"/>
  <c r="C25" i="94" s="1"/>
  <c r="K8" i="76"/>
  <c r="B25" i="94" s="1"/>
  <c r="T11" i="72"/>
  <c r="U11" i="72" s="1"/>
  <c r="V11" i="72" s="1"/>
  <c r="T10" i="72"/>
  <c r="S8" i="72"/>
  <c r="J23" i="94" s="1"/>
  <c r="R8" i="72"/>
  <c r="I23" i="94" s="1"/>
  <c r="Q8" i="72"/>
  <c r="H23" i="94" s="1"/>
  <c r="P8" i="72"/>
  <c r="G23" i="94" s="1"/>
  <c r="O8" i="72"/>
  <c r="F23" i="94" s="1"/>
  <c r="N8" i="72"/>
  <c r="M8" i="72"/>
  <c r="D23" i="94" s="1"/>
  <c r="L8" i="72"/>
  <c r="C23" i="94" s="1"/>
  <c r="K8" i="72"/>
  <c r="B23" i="94" s="1"/>
  <c r="T11" i="74"/>
  <c r="U11" i="74" s="1"/>
  <c r="V11" i="74" s="1"/>
  <c r="T10" i="74"/>
  <c r="S8" i="74"/>
  <c r="J24" i="94" s="1"/>
  <c r="R8" i="74"/>
  <c r="I24" i="94" s="1"/>
  <c r="Q8" i="74"/>
  <c r="H24" i="94" s="1"/>
  <c r="P8" i="74"/>
  <c r="G24" i="94" s="1"/>
  <c r="O8" i="74"/>
  <c r="F24" i="94" s="1"/>
  <c r="N8" i="74"/>
  <c r="E24" i="94" s="1"/>
  <c r="M8" i="74"/>
  <c r="D24" i="94" s="1"/>
  <c r="L8" i="74"/>
  <c r="C24" i="94" s="1"/>
  <c r="K8" i="74"/>
  <c r="B24" i="94" s="1"/>
  <c r="T11" i="79"/>
  <c r="U11" i="79" s="1"/>
  <c r="V11" i="79" s="1"/>
  <c r="T10" i="79"/>
  <c r="S8" i="79"/>
  <c r="J27" i="94" s="1"/>
  <c r="R8" i="79"/>
  <c r="I27" i="94" s="1"/>
  <c r="Q8" i="79"/>
  <c r="H27" i="94" s="1"/>
  <c r="P8" i="79"/>
  <c r="G27" i="94" s="1"/>
  <c r="O8" i="79"/>
  <c r="F27" i="94" s="1"/>
  <c r="N8" i="79"/>
  <c r="E27" i="94" s="1"/>
  <c r="M8" i="79"/>
  <c r="D27" i="94" s="1"/>
  <c r="L8" i="79"/>
  <c r="C27" i="94" s="1"/>
  <c r="K8" i="79"/>
  <c r="B27" i="94" s="1"/>
  <c r="T28" i="71"/>
  <c r="U28" i="71" s="1"/>
  <c r="V28" i="71" s="1"/>
  <c r="T27" i="71"/>
  <c r="U27" i="71" s="1"/>
  <c r="V27" i="71" s="1"/>
  <c r="T26" i="71"/>
  <c r="U26" i="71" s="1"/>
  <c r="V26" i="71" s="1"/>
  <c r="T25" i="71"/>
  <c r="U25" i="71" s="1"/>
  <c r="V25" i="71" s="1"/>
  <c r="T24" i="71"/>
  <c r="U24" i="71" s="1"/>
  <c r="V24" i="71" s="1"/>
  <c r="T23" i="71"/>
  <c r="U23" i="71" s="1"/>
  <c r="V23" i="71" s="1"/>
  <c r="T22" i="71"/>
  <c r="U22" i="71" s="1"/>
  <c r="V22" i="71" s="1"/>
  <c r="T21" i="71"/>
  <c r="U21" i="71" s="1"/>
  <c r="V21" i="71" s="1"/>
  <c r="T20" i="71"/>
  <c r="U20" i="71" s="1"/>
  <c r="V20" i="71" s="1"/>
  <c r="T19" i="71"/>
  <c r="U19" i="71" s="1"/>
  <c r="V19" i="71" s="1"/>
  <c r="T18" i="71"/>
  <c r="U18" i="71" s="1"/>
  <c r="V18" i="71" s="1"/>
  <c r="T17" i="71"/>
  <c r="U17" i="71" s="1"/>
  <c r="V17" i="71" s="1"/>
  <c r="T16" i="71"/>
  <c r="U16" i="71" s="1"/>
  <c r="V16" i="71" s="1"/>
  <c r="T15" i="71"/>
  <c r="S12" i="71"/>
  <c r="R12" i="71"/>
  <c r="Q12" i="71"/>
  <c r="P12" i="71"/>
  <c r="O12" i="71"/>
  <c r="N12" i="71"/>
  <c r="M12" i="71"/>
  <c r="L12" i="71"/>
  <c r="K12" i="71"/>
  <c r="K12" i="98"/>
  <c r="L12" i="98"/>
  <c r="M12" i="98"/>
  <c r="N12" i="98"/>
  <c r="O12" i="98"/>
  <c r="P12" i="98"/>
  <c r="Q12" i="98"/>
  <c r="R12" i="98"/>
  <c r="S12" i="98"/>
  <c r="T15" i="98"/>
  <c r="U15" i="98" s="1"/>
  <c r="V15" i="98" s="1"/>
  <c r="T16" i="98"/>
  <c r="U16" i="98" s="1"/>
  <c r="V16" i="98" s="1"/>
  <c r="T17" i="98"/>
  <c r="U17" i="98" s="1"/>
  <c r="V17" i="98" s="1"/>
  <c r="T18" i="98"/>
  <c r="T19" i="98"/>
  <c r="T20" i="98"/>
  <c r="U20" i="98"/>
  <c r="V20" i="98" s="1"/>
  <c r="T15" i="77"/>
  <c r="U15" i="77" s="1"/>
  <c r="S12" i="77"/>
  <c r="R12" i="77"/>
  <c r="Q12" i="77"/>
  <c r="P12" i="77"/>
  <c r="O12" i="77"/>
  <c r="N12" i="77"/>
  <c r="M12" i="77"/>
  <c r="L12" i="77"/>
  <c r="K12" i="77"/>
  <c r="T16" i="73"/>
  <c r="U16" i="73" s="1"/>
  <c r="V16" i="73" s="1"/>
  <c r="T15" i="73"/>
  <c r="S12" i="73"/>
  <c r="R12" i="73"/>
  <c r="Q12" i="73"/>
  <c r="P12" i="73"/>
  <c r="O12" i="73"/>
  <c r="N12" i="73"/>
  <c r="M12" i="73"/>
  <c r="L12" i="73"/>
  <c r="K12" i="73"/>
  <c r="T16" i="75"/>
  <c r="T15" i="75"/>
  <c r="T12" i="75" s="1"/>
  <c r="S12" i="75"/>
  <c r="R12" i="75"/>
  <c r="Q12" i="75"/>
  <c r="P12" i="75"/>
  <c r="O12" i="75"/>
  <c r="N12" i="75"/>
  <c r="M12" i="75"/>
  <c r="L12" i="75"/>
  <c r="K12" i="75"/>
  <c r="T16" i="80"/>
  <c r="U16" i="80" s="1"/>
  <c r="V16" i="80" s="1"/>
  <c r="T15" i="80"/>
  <c r="S12" i="80"/>
  <c r="R12" i="80"/>
  <c r="Q12" i="80"/>
  <c r="P12" i="80"/>
  <c r="O12" i="80"/>
  <c r="N12" i="80"/>
  <c r="M12" i="80"/>
  <c r="L12" i="80"/>
  <c r="K12" i="80"/>
  <c r="U18" i="98" l="1"/>
  <c r="V18" i="98" s="1"/>
  <c r="U19" i="98"/>
  <c r="V19" i="98" s="1"/>
  <c r="T12" i="73"/>
  <c r="T8" i="72"/>
  <c r="B66" i="95" s="1"/>
  <c r="T12" i="80"/>
  <c r="T8" i="79"/>
  <c r="B69" i="95" s="1"/>
  <c r="T12" i="98"/>
  <c r="T8" i="78"/>
  <c r="B68" i="95" s="1"/>
  <c r="U16" i="75"/>
  <c r="V16" i="75" s="1"/>
  <c r="T8" i="74"/>
  <c r="B65" i="95" s="1"/>
  <c r="T12" i="71"/>
  <c r="C9" i="98"/>
  <c r="L9" i="98" s="1"/>
  <c r="V10" i="78"/>
  <c r="V8" i="78" s="1"/>
  <c r="I68" i="95" s="1"/>
  <c r="U8" i="78"/>
  <c r="U10" i="76"/>
  <c r="U10" i="72"/>
  <c r="U10" i="74"/>
  <c r="U10" i="79"/>
  <c r="U15" i="71"/>
  <c r="V12" i="98"/>
  <c r="U12" i="98"/>
  <c r="V15" i="77"/>
  <c r="V12" i="77" s="1"/>
  <c r="U12" i="77"/>
  <c r="C9" i="77"/>
  <c r="L9" i="77" s="1"/>
  <c r="T12" i="77"/>
  <c r="U15" i="73"/>
  <c r="U15" i="75"/>
  <c r="U15" i="80"/>
  <c r="S9" i="98" l="1"/>
  <c r="I129" i="95" s="1"/>
  <c r="B129" i="95"/>
  <c r="S9" i="77"/>
  <c r="I128" i="95" s="1"/>
  <c r="B128" i="95"/>
  <c r="U8" i="76"/>
  <c r="V10" i="76"/>
  <c r="V8" i="76" s="1"/>
  <c r="I67" i="95" s="1"/>
  <c r="U8" i="72"/>
  <c r="V10" i="72"/>
  <c r="V8" i="72" s="1"/>
  <c r="I66" i="95" s="1"/>
  <c r="U8" i="74"/>
  <c r="V10" i="74"/>
  <c r="V8" i="74" s="1"/>
  <c r="I65" i="95" s="1"/>
  <c r="U8" i="79"/>
  <c r="V10" i="79"/>
  <c r="V8" i="79" s="1"/>
  <c r="I69" i="95" s="1"/>
  <c r="U12" i="71"/>
  <c r="C9" i="71"/>
  <c r="L9" i="71" s="1"/>
  <c r="V15" i="71"/>
  <c r="V12" i="71" s="1"/>
  <c r="U12" i="73"/>
  <c r="C9" i="73"/>
  <c r="L9" i="73" s="1"/>
  <c r="V15" i="73"/>
  <c r="V12" i="73" s="1"/>
  <c r="U12" i="75"/>
  <c r="C9" i="75"/>
  <c r="L9" i="75" s="1"/>
  <c r="V15" i="75"/>
  <c r="V12" i="75" s="1"/>
  <c r="U12" i="80"/>
  <c r="C9" i="80"/>
  <c r="L9" i="80" s="1"/>
  <c r="V15" i="80"/>
  <c r="V12" i="80" s="1"/>
  <c r="S9" i="80" l="1"/>
  <c r="I130" i="95" s="1"/>
  <c r="B130" i="95"/>
  <c r="S9" i="73"/>
  <c r="I127" i="95" s="1"/>
  <c r="B127" i="95"/>
  <c r="S9" i="75"/>
  <c r="I126" i="95" s="1"/>
  <c r="B126" i="95"/>
  <c r="S9" i="71"/>
  <c r="I125" i="95" s="1"/>
  <c r="B125" i="95"/>
  <c r="B47" i="95"/>
  <c r="J7" i="94"/>
  <c r="I7" i="94"/>
  <c r="H7" i="94"/>
  <c r="G7" i="94"/>
  <c r="F7" i="94"/>
  <c r="E7" i="94"/>
  <c r="D7" i="94"/>
  <c r="C7" i="94"/>
  <c r="B7" i="94"/>
  <c r="C4" i="97" l="1"/>
  <c r="A14" i="97"/>
  <c r="H4" i="95"/>
  <c r="D5" i="95"/>
  <c r="I29" i="95"/>
  <c r="K32" i="94" l="1"/>
  <c r="K25" i="94"/>
  <c r="K26" i="94"/>
  <c r="K3" i="94"/>
  <c r="K23" i="94"/>
  <c r="K24" i="94"/>
  <c r="K8" i="90" l="1"/>
  <c r="L8" i="90"/>
  <c r="M8" i="90"/>
  <c r="N8" i="90"/>
  <c r="O8" i="90"/>
  <c r="P8" i="90"/>
  <c r="Q8" i="90"/>
  <c r="R8" i="90"/>
  <c r="S8" i="90"/>
  <c r="J10" i="90"/>
  <c r="T10" i="90"/>
  <c r="U10" i="90" s="1"/>
  <c r="J11" i="90"/>
  <c r="T11" i="90"/>
  <c r="U11" i="90" s="1"/>
  <c r="V11" i="90" s="1"/>
  <c r="J12" i="90"/>
  <c r="T12" i="90"/>
  <c r="U12" i="90" s="1"/>
  <c r="V12" i="90" s="1"/>
  <c r="J13" i="90"/>
  <c r="T13" i="90"/>
  <c r="U13" i="90" s="1"/>
  <c r="V13" i="90" s="1"/>
  <c r="J14" i="90"/>
  <c r="T14" i="90"/>
  <c r="U14" i="90"/>
  <c r="V14" i="90" s="1"/>
  <c r="J15" i="90"/>
  <c r="T15" i="90"/>
  <c r="U15" i="90" s="1"/>
  <c r="V15" i="90" s="1"/>
  <c r="J16" i="90"/>
  <c r="T16" i="90"/>
  <c r="U16" i="90" s="1"/>
  <c r="V16" i="90" s="1"/>
  <c r="J17" i="90"/>
  <c r="T17" i="90"/>
  <c r="U17" i="90" s="1"/>
  <c r="V17" i="90" s="1"/>
  <c r="J18" i="90"/>
  <c r="T18" i="90"/>
  <c r="U18" i="90" s="1"/>
  <c r="V18" i="90" s="1"/>
  <c r="K12" i="89"/>
  <c r="L12" i="89"/>
  <c r="M12" i="89"/>
  <c r="N12" i="89"/>
  <c r="O12" i="89"/>
  <c r="P12" i="89"/>
  <c r="Q12" i="89"/>
  <c r="R12" i="89"/>
  <c r="S12" i="89"/>
  <c r="J15" i="89"/>
  <c r="T15" i="89"/>
  <c r="U15" i="89" s="1"/>
  <c r="V15" i="89" s="1"/>
  <c r="J16" i="89"/>
  <c r="T16" i="89"/>
  <c r="U16" i="89" s="1"/>
  <c r="V16" i="89" s="1"/>
  <c r="J17" i="89"/>
  <c r="T17" i="89"/>
  <c r="U17" i="89"/>
  <c r="V17" i="89"/>
  <c r="J18" i="89"/>
  <c r="T18" i="89"/>
  <c r="U18" i="89" s="1"/>
  <c r="V18" i="89" s="1"/>
  <c r="J19" i="89"/>
  <c r="T19" i="89"/>
  <c r="U19" i="89" s="1"/>
  <c r="V19" i="89" s="1"/>
  <c r="J20" i="89"/>
  <c r="T20" i="89"/>
  <c r="U20" i="89" s="1"/>
  <c r="V20" i="89" s="1"/>
  <c r="J21" i="89"/>
  <c r="T21" i="89"/>
  <c r="U21" i="89"/>
  <c r="V21" i="89"/>
  <c r="J22" i="89"/>
  <c r="T22" i="89"/>
  <c r="U22" i="89" s="1"/>
  <c r="V22" i="89" s="1"/>
  <c r="J23" i="89"/>
  <c r="T23" i="89"/>
  <c r="U23" i="89" s="1"/>
  <c r="V23" i="89" s="1"/>
  <c r="K12" i="88"/>
  <c r="L12" i="88"/>
  <c r="M12" i="88"/>
  <c r="N12" i="88"/>
  <c r="O12" i="88"/>
  <c r="P12" i="88"/>
  <c r="Q12" i="88"/>
  <c r="R12" i="88"/>
  <c r="S12" i="88"/>
  <c r="J15" i="88"/>
  <c r="T15" i="88"/>
  <c r="U15" i="88" s="1"/>
  <c r="V15" i="88" s="1"/>
  <c r="J16" i="88"/>
  <c r="T16" i="88"/>
  <c r="U16" i="88" s="1"/>
  <c r="V16" i="88" s="1"/>
  <c r="J17" i="88"/>
  <c r="T17" i="88"/>
  <c r="U17" i="88"/>
  <c r="V17" i="88" s="1"/>
  <c r="J18" i="88"/>
  <c r="T18" i="88"/>
  <c r="U18" i="88" s="1"/>
  <c r="V18" i="88" s="1"/>
  <c r="J19" i="88"/>
  <c r="T19" i="88"/>
  <c r="U19" i="88" s="1"/>
  <c r="V19" i="88" s="1"/>
  <c r="J20" i="88"/>
  <c r="T20" i="88"/>
  <c r="U20" i="88" s="1"/>
  <c r="V20" i="88" s="1"/>
  <c r="J21" i="88"/>
  <c r="T21" i="88"/>
  <c r="J22" i="88"/>
  <c r="T22" i="88"/>
  <c r="U22" i="88" s="1"/>
  <c r="V22" i="88" s="1"/>
  <c r="J23" i="88"/>
  <c r="T23" i="88"/>
  <c r="U23" i="88" s="1"/>
  <c r="V23" i="88" s="1"/>
  <c r="J24" i="88"/>
  <c r="T24" i="88"/>
  <c r="U24" i="88"/>
  <c r="V24" i="88" s="1"/>
  <c r="J25" i="88"/>
  <c r="T25" i="88"/>
  <c r="U25" i="88" s="1"/>
  <c r="V25" i="88" s="1"/>
  <c r="J26" i="88"/>
  <c r="T26" i="88"/>
  <c r="J27" i="88"/>
  <c r="T27" i="88"/>
  <c r="U27" i="88" s="1"/>
  <c r="V27" i="88" s="1"/>
  <c r="J28" i="88"/>
  <c r="T28" i="88"/>
  <c r="U28" i="88" s="1"/>
  <c r="V28" i="88" s="1"/>
  <c r="J29" i="88"/>
  <c r="T29" i="88"/>
  <c r="U29" i="88" s="1"/>
  <c r="V29" i="88" s="1"/>
  <c r="J30" i="88"/>
  <c r="T30" i="88"/>
  <c r="U30" i="88" s="1"/>
  <c r="V30" i="88" s="1"/>
  <c r="J31" i="88"/>
  <c r="T31" i="88"/>
  <c r="J32" i="88"/>
  <c r="T32" i="88"/>
  <c r="U32" i="88" s="1"/>
  <c r="V32" i="88" s="1"/>
  <c r="J33" i="88"/>
  <c r="T33" i="88"/>
  <c r="J34" i="88"/>
  <c r="T34" i="88"/>
  <c r="U34" i="88" s="1"/>
  <c r="V34" i="88" s="1"/>
  <c r="J35" i="88"/>
  <c r="T35" i="88"/>
  <c r="J36" i="88"/>
  <c r="T36" i="88"/>
  <c r="J37" i="88"/>
  <c r="T37" i="88"/>
  <c r="J38" i="88"/>
  <c r="T38" i="88"/>
  <c r="U38" i="88" s="1"/>
  <c r="V38" i="88" s="1"/>
  <c r="J39" i="88"/>
  <c r="T39" i="88"/>
  <c r="U39" i="88" s="1"/>
  <c r="V39" i="88" s="1"/>
  <c r="J40" i="88"/>
  <c r="T40" i="88"/>
  <c r="J41" i="88"/>
  <c r="T41" i="88"/>
  <c r="U41" i="88" s="1"/>
  <c r="V41" i="88" s="1"/>
  <c r="J42" i="88"/>
  <c r="T42" i="88"/>
  <c r="U42" i="88" s="1"/>
  <c r="V42" i="88" s="1"/>
  <c r="J43" i="88"/>
  <c r="T43" i="88"/>
  <c r="U43" i="88" s="1"/>
  <c r="V43" i="88" s="1"/>
  <c r="J44" i="88"/>
  <c r="T44" i="88"/>
  <c r="U44" i="88" s="1"/>
  <c r="V44" i="88" s="1"/>
  <c r="J45" i="88"/>
  <c r="T45" i="88"/>
  <c r="U45" i="88" s="1"/>
  <c r="V45" i="88" s="1"/>
  <c r="J46" i="88"/>
  <c r="T46" i="88"/>
  <c r="U46" i="88" s="1"/>
  <c r="V46" i="88" s="1"/>
  <c r="J47" i="88"/>
  <c r="T47" i="88"/>
  <c r="U47" i="88" s="1"/>
  <c r="V47" i="88" s="1"/>
  <c r="J48" i="88"/>
  <c r="T48" i="88"/>
  <c r="U48" i="88" s="1"/>
  <c r="V48" i="88" s="1"/>
  <c r="J49" i="88"/>
  <c r="T49" i="88"/>
  <c r="J50" i="88"/>
  <c r="T50" i="88"/>
  <c r="U50" i="88" s="1"/>
  <c r="V50" i="88" s="1"/>
  <c r="J51" i="88"/>
  <c r="T51" i="88"/>
  <c r="U51" i="88" s="1"/>
  <c r="V51" i="88" s="1"/>
  <c r="J52" i="88"/>
  <c r="T52" i="88"/>
  <c r="U52" i="88" s="1"/>
  <c r="V52" i="88" s="1"/>
  <c r="J53" i="88"/>
  <c r="T53" i="88"/>
  <c r="U53" i="88" s="1"/>
  <c r="V53" i="88" s="1"/>
  <c r="K8" i="87"/>
  <c r="B34" i="94" s="1"/>
  <c r="L8" i="87"/>
  <c r="C34" i="94" s="1"/>
  <c r="M8" i="87"/>
  <c r="D34" i="94" s="1"/>
  <c r="N8" i="87"/>
  <c r="E34" i="94" s="1"/>
  <c r="O8" i="87"/>
  <c r="F34" i="94" s="1"/>
  <c r="P8" i="87"/>
  <c r="G34" i="94" s="1"/>
  <c r="Q8" i="87"/>
  <c r="H34" i="94" s="1"/>
  <c r="R8" i="87"/>
  <c r="I34" i="94" s="1"/>
  <c r="S8" i="87"/>
  <c r="J34" i="94" s="1"/>
  <c r="J10" i="87"/>
  <c r="T10" i="87"/>
  <c r="J11" i="87"/>
  <c r="T11" i="87"/>
  <c r="U11" i="87" s="1"/>
  <c r="V11" i="87" s="1"/>
  <c r="J12" i="87"/>
  <c r="T12" i="87"/>
  <c r="U12" i="87" s="1"/>
  <c r="V12" i="87" s="1"/>
  <c r="J13" i="87"/>
  <c r="T13" i="87"/>
  <c r="U13" i="87" s="1"/>
  <c r="V13" i="87" s="1"/>
  <c r="J14" i="87"/>
  <c r="T14" i="87"/>
  <c r="J15" i="87"/>
  <c r="T15" i="87"/>
  <c r="J16" i="87"/>
  <c r="T16" i="87"/>
  <c r="J17" i="87"/>
  <c r="T17" i="87"/>
  <c r="J18" i="87"/>
  <c r="T18" i="87"/>
  <c r="U18" i="87" s="1"/>
  <c r="V18" i="87" s="1"/>
  <c r="J19" i="87"/>
  <c r="T19" i="87"/>
  <c r="U19" i="87" s="1"/>
  <c r="V19" i="87" s="1"/>
  <c r="J20" i="87"/>
  <c r="T20" i="87"/>
  <c r="J21" i="87"/>
  <c r="T21" i="87"/>
  <c r="U21" i="87" s="1"/>
  <c r="V21" i="87" s="1"/>
  <c r="J22" i="87"/>
  <c r="T22" i="87"/>
  <c r="J23" i="87"/>
  <c r="T23" i="87"/>
  <c r="U23" i="87" s="1"/>
  <c r="V23" i="87" s="1"/>
  <c r="J24" i="87"/>
  <c r="T24" i="87"/>
  <c r="U24" i="87" s="1"/>
  <c r="V24" i="87" s="1"/>
  <c r="J25" i="87"/>
  <c r="T25" i="87"/>
  <c r="U25" i="87" s="1"/>
  <c r="V25" i="87" s="1"/>
  <c r="J26" i="87"/>
  <c r="T26" i="87"/>
  <c r="U26" i="87" s="1"/>
  <c r="V26" i="87" s="1"/>
  <c r="J27" i="87"/>
  <c r="T27" i="87"/>
  <c r="U27" i="87" s="1"/>
  <c r="V27" i="87" s="1"/>
  <c r="U40" i="88" l="1"/>
  <c r="V40" i="88" s="1"/>
  <c r="U36" i="88"/>
  <c r="V36" i="88" s="1"/>
  <c r="U49" i="88"/>
  <c r="V49" i="88" s="1"/>
  <c r="U37" i="88"/>
  <c r="V37" i="88" s="1"/>
  <c r="U31" i="88"/>
  <c r="V31" i="88" s="1"/>
  <c r="U26" i="88"/>
  <c r="V26" i="88" s="1"/>
  <c r="U33" i="88"/>
  <c r="V33" i="88" s="1"/>
  <c r="T12" i="88"/>
  <c r="U21" i="88"/>
  <c r="V21" i="88" s="1"/>
  <c r="U35" i="88"/>
  <c r="V35" i="88" s="1"/>
  <c r="U20" i="87"/>
  <c r="V20" i="87" s="1"/>
  <c r="U22" i="87"/>
  <c r="V22" i="87" s="1"/>
  <c r="U16" i="87"/>
  <c r="V16" i="87" s="1"/>
  <c r="K34" i="94"/>
  <c r="U17" i="87"/>
  <c r="V17" i="87" s="1"/>
  <c r="U15" i="87"/>
  <c r="V15" i="87" s="1"/>
  <c r="U14" i="87"/>
  <c r="V14" i="87" s="1"/>
  <c r="U10" i="87"/>
  <c r="V10" i="87" s="1"/>
  <c r="C9" i="89"/>
  <c r="L9" i="89" s="1"/>
  <c r="S9" i="89" s="1"/>
  <c r="T12" i="89"/>
  <c r="U8" i="90"/>
  <c r="V10" i="90"/>
  <c r="V8" i="90" s="1"/>
  <c r="T8" i="90"/>
  <c r="V12" i="89"/>
  <c r="U12" i="89"/>
  <c r="T8" i="87"/>
  <c r="B62" i="95" s="1"/>
  <c r="V12" i="88" l="1"/>
  <c r="U12" i="88"/>
  <c r="C9" i="88"/>
  <c r="L9" i="88" s="1"/>
  <c r="B118" i="95" s="1"/>
  <c r="V8" i="87"/>
  <c r="I62" i="95" s="1"/>
  <c r="U8" i="87"/>
  <c r="K12" i="84"/>
  <c r="L12" i="84"/>
  <c r="M12" i="84"/>
  <c r="N12" i="84"/>
  <c r="O12" i="84"/>
  <c r="P12" i="84"/>
  <c r="Q12" i="84"/>
  <c r="R12" i="84"/>
  <c r="S12" i="84"/>
  <c r="T15" i="84"/>
  <c r="U15" i="84" s="1"/>
  <c r="T16" i="84"/>
  <c r="U16" i="84" s="1"/>
  <c r="V16" i="84" s="1"/>
  <c r="T17" i="84"/>
  <c r="T18" i="84"/>
  <c r="U18" i="84" s="1"/>
  <c r="V18" i="84" s="1"/>
  <c r="T19" i="84"/>
  <c r="U19" i="84" s="1"/>
  <c r="V19" i="84" s="1"/>
  <c r="T20" i="84"/>
  <c r="U20" i="84" s="1"/>
  <c r="V20" i="84" s="1"/>
  <c r="T21" i="84"/>
  <c r="U21" i="84"/>
  <c r="V21" i="84" s="1"/>
  <c r="T22" i="84"/>
  <c r="T23" i="84"/>
  <c r="T24" i="84"/>
  <c r="T25" i="84"/>
  <c r="T26" i="84"/>
  <c r="T27" i="84"/>
  <c r="U27" i="84"/>
  <c r="V27" i="84" s="1"/>
  <c r="T28" i="84"/>
  <c r="U28" i="84" s="1"/>
  <c r="V28" i="84" s="1"/>
  <c r="T29" i="84"/>
  <c r="U29" i="84" s="1"/>
  <c r="V29" i="84" s="1"/>
  <c r="T30" i="84"/>
  <c r="T31" i="84"/>
  <c r="U31" i="84" s="1"/>
  <c r="V31" i="84" s="1"/>
  <c r="T32" i="84"/>
  <c r="T33" i="84"/>
  <c r="U33" i="84" s="1"/>
  <c r="V33" i="84" s="1"/>
  <c r="T34" i="84"/>
  <c r="U34" i="84" s="1"/>
  <c r="V34" i="84" s="1"/>
  <c r="T35" i="84"/>
  <c r="U35" i="84" s="1"/>
  <c r="V35" i="84" s="1"/>
  <c r="T36" i="84"/>
  <c r="T37" i="84"/>
  <c r="U37" i="84" s="1"/>
  <c r="V37" i="84" s="1"/>
  <c r="T38" i="84"/>
  <c r="U38" i="84" s="1"/>
  <c r="V38" i="84" s="1"/>
  <c r="T39" i="84"/>
  <c r="U39" i="84" s="1"/>
  <c r="V39" i="84" s="1"/>
  <c r="T40" i="84"/>
  <c r="T41" i="84"/>
  <c r="T42" i="84"/>
  <c r="T43" i="84"/>
  <c r="T44" i="84"/>
  <c r="U44" i="84"/>
  <c r="V44" i="84" s="1"/>
  <c r="K12" i="83"/>
  <c r="L12" i="83"/>
  <c r="M12" i="83"/>
  <c r="N12" i="83"/>
  <c r="O12" i="83"/>
  <c r="P12" i="83"/>
  <c r="Q12" i="83"/>
  <c r="R12" i="83"/>
  <c r="S12" i="83"/>
  <c r="T15" i="83"/>
  <c r="T16" i="83"/>
  <c r="U16" i="83"/>
  <c r="V16" i="83" s="1"/>
  <c r="T17" i="83"/>
  <c r="U17" i="83" s="1"/>
  <c r="V17" i="83" s="1"/>
  <c r="T18" i="83"/>
  <c r="U18" i="83" s="1"/>
  <c r="V18" i="83" s="1"/>
  <c r="T19" i="83"/>
  <c r="T20" i="83"/>
  <c r="T21" i="83"/>
  <c r="T22" i="83"/>
  <c r="U17" i="84" l="1"/>
  <c r="V17" i="84" s="1"/>
  <c r="U22" i="84"/>
  <c r="V22" i="84" s="1"/>
  <c r="S9" i="88"/>
  <c r="B117" i="95"/>
  <c r="U26" i="84"/>
  <c r="V26" i="84" s="1"/>
  <c r="U41" i="84"/>
  <c r="V41" i="84" s="1"/>
  <c r="U25" i="84"/>
  <c r="V25" i="84" s="1"/>
  <c r="U36" i="84"/>
  <c r="V36" i="84" s="1"/>
  <c r="U40" i="84"/>
  <c r="V40" i="84" s="1"/>
  <c r="U30" i="84"/>
  <c r="V30" i="84" s="1"/>
  <c r="U24" i="84"/>
  <c r="V24" i="84" s="1"/>
  <c r="U43" i="84"/>
  <c r="V43" i="84" s="1"/>
  <c r="U23" i="84"/>
  <c r="V23" i="84" s="1"/>
  <c r="U42" i="84"/>
  <c r="V42" i="84" s="1"/>
  <c r="U32" i="84"/>
  <c r="V32" i="84" s="1"/>
  <c r="T12" i="84"/>
  <c r="U22" i="83"/>
  <c r="V22" i="83" s="1"/>
  <c r="U20" i="83"/>
  <c r="V20" i="83" s="1"/>
  <c r="U19" i="83"/>
  <c r="V19" i="83" s="1"/>
  <c r="U21" i="83"/>
  <c r="V21" i="83" s="1"/>
  <c r="T12" i="83"/>
  <c r="U15" i="83"/>
  <c r="V15" i="83" s="1"/>
  <c r="V15" i="84"/>
  <c r="I117" i="95" l="1"/>
  <c r="I118" i="95"/>
  <c r="V12" i="83"/>
  <c r="U12" i="84"/>
  <c r="V12" i="84"/>
  <c r="C9" i="84"/>
  <c r="L9" i="84" s="1"/>
  <c r="U12" i="83"/>
  <c r="C9" i="83"/>
  <c r="L9" i="83" s="1"/>
  <c r="K12" i="82"/>
  <c r="L12" i="82"/>
  <c r="M12" i="82"/>
  <c r="N12" i="82"/>
  <c r="O12" i="82"/>
  <c r="P12" i="82"/>
  <c r="Q12" i="82"/>
  <c r="R12" i="82"/>
  <c r="S12" i="82"/>
  <c r="T15" i="82"/>
  <c r="T16" i="82"/>
  <c r="T17" i="82"/>
  <c r="T18" i="82"/>
  <c r="T19" i="82"/>
  <c r="U19" i="82" s="1"/>
  <c r="V19" i="82" s="1"/>
  <c r="T20" i="82"/>
  <c r="T21" i="82"/>
  <c r="T22" i="82"/>
  <c r="T23" i="82"/>
  <c r="T24" i="82"/>
  <c r="T25" i="82"/>
  <c r="T26" i="82"/>
  <c r="T27" i="82"/>
  <c r="T28" i="82"/>
  <c r="U28" i="82"/>
  <c r="V28" i="82" s="1"/>
  <c r="T29" i="82"/>
  <c r="T30" i="82"/>
  <c r="T31" i="82"/>
  <c r="T32" i="82"/>
  <c r="T33" i="82"/>
  <c r="U33" i="82" s="1"/>
  <c r="V33" i="82" s="1"/>
  <c r="T34" i="82"/>
  <c r="U34" i="82" s="1"/>
  <c r="V34" i="82" s="1"/>
  <c r="T35" i="82"/>
  <c r="U35" i="82" s="1"/>
  <c r="V35" i="82" s="1"/>
  <c r="T36" i="82"/>
  <c r="U36" i="82" s="1"/>
  <c r="V36" i="82" s="1"/>
  <c r="U30" i="82" l="1"/>
  <c r="V30" i="82" s="1"/>
  <c r="U16" i="82"/>
  <c r="V16" i="82" s="1"/>
  <c r="U32" i="82"/>
  <c r="V32" i="82" s="1"/>
  <c r="S9" i="84"/>
  <c r="I136" i="95" s="1"/>
  <c r="B136" i="95"/>
  <c r="U23" i="82"/>
  <c r="V23" i="82" s="1"/>
  <c r="U29" i="82"/>
  <c r="V29" i="82" s="1"/>
  <c r="U21" i="82"/>
  <c r="V21" i="82" s="1"/>
  <c r="U26" i="82"/>
  <c r="V26" i="82" s="1"/>
  <c r="U20" i="82"/>
  <c r="V20" i="82" s="1"/>
  <c r="U24" i="82"/>
  <c r="V24" i="82" s="1"/>
  <c r="U18" i="82"/>
  <c r="V18" i="82" s="1"/>
  <c r="U17" i="82"/>
  <c r="V17" i="82" s="1"/>
  <c r="U22" i="82"/>
  <c r="V22" i="82" s="1"/>
  <c r="S9" i="83"/>
  <c r="I113" i="95" s="1"/>
  <c r="B113" i="95"/>
  <c r="T12" i="82"/>
  <c r="U27" i="82"/>
  <c r="V27" i="82" s="1"/>
  <c r="U31" i="82"/>
  <c r="V31" i="82" s="1"/>
  <c r="U25" i="82"/>
  <c r="V25" i="82" s="1"/>
  <c r="U15" i="82"/>
  <c r="V15" i="82" s="1"/>
  <c r="U12" i="82" l="1"/>
  <c r="V12" i="82"/>
  <c r="C9" i="82"/>
  <c r="L9" i="82" s="1"/>
  <c r="K12" i="69"/>
  <c r="L12" i="69"/>
  <c r="M12" i="69"/>
  <c r="N12" i="69"/>
  <c r="O12" i="69"/>
  <c r="P12" i="69"/>
  <c r="Q12" i="69"/>
  <c r="R12" i="69"/>
  <c r="S12" i="69"/>
  <c r="J15" i="69"/>
  <c r="T15" i="69"/>
  <c r="J16" i="69"/>
  <c r="T16" i="69"/>
  <c r="U16" i="69" s="1"/>
  <c r="V16" i="69" s="1"/>
  <c r="J17" i="69"/>
  <c r="T17" i="69"/>
  <c r="U17" i="69" s="1"/>
  <c r="V17" i="69" s="1"/>
  <c r="J18" i="69"/>
  <c r="T18" i="69"/>
  <c r="J19" i="69"/>
  <c r="T19" i="69"/>
  <c r="J20" i="69"/>
  <c r="T20" i="69"/>
  <c r="U20" i="69"/>
  <c r="V20" i="69" s="1"/>
  <c r="J21" i="69"/>
  <c r="T21" i="69"/>
  <c r="K12" i="68"/>
  <c r="L12" i="68"/>
  <c r="M12" i="68"/>
  <c r="N12" i="68"/>
  <c r="O12" i="68"/>
  <c r="P12" i="68"/>
  <c r="Q12" i="68"/>
  <c r="R12" i="68"/>
  <c r="S12" i="68"/>
  <c r="J15" i="68"/>
  <c r="T15" i="68"/>
  <c r="J16" i="68"/>
  <c r="T16" i="68"/>
  <c r="J17" i="68"/>
  <c r="T17" i="68"/>
  <c r="J18" i="68"/>
  <c r="T18" i="68"/>
  <c r="J19" i="68"/>
  <c r="T19" i="68"/>
  <c r="J20" i="68"/>
  <c r="T20" i="68"/>
  <c r="J21" i="68"/>
  <c r="T21" i="68"/>
  <c r="J22" i="68"/>
  <c r="T22" i="68"/>
  <c r="U22" i="68"/>
  <c r="V22" i="68" s="1"/>
  <c r="J23" i="68"/>
  <c r="T23" i="68"/>
  <c r="J24" i="68"/>
  <c r="T24" i="68"/>
  <c r="J25" i="68"/>
  <c r="T25" i="68"/>
  <c r="U25" i="68"/>
  <c r="V25" i="68" s="1"/>
  <c r="J26" i="68"/>
  <c r="T26" i="68"/>
  <c r="J27" i="68"/>
  <c r="T27" i="68"/>
  <c r="J28" i="68"/>
  <c r="T28" i="68"/>
  <c r="U28" i="68"/>
  <c r="V28" i="68" s="1"/>
  <c r="J29" i="68"/>
  <c r="T29" i="68"/>
  <c r="J30" i="68"/>
  <c r="T30" i="68"/>
  <c r="J31" i="68"/>
  <c r="T31" i="68"/>
  <c r="J32" i="68"/>
  <c r="T32" i="68"/>
  <c r="J33" i="68"/>
  <c r="T33" i="68"/>
  <c r="J34" i="68"/>
  <c r="T34" i="68"/>
  <c r="U34" i="68"/>
  <c r="V34" i="68"/>
  <c r="J35" i="68"/>
  <c r="T35" i="68"/>
  <c r="U35" i="68"/>
  <c r="V35" i="68" s="1"/>
  <c r="J36" i="68"/>
  <c r="T36" i="68"/>
  <c r="J37" i="68"/>
  <c r="T37" i="68"/>
  <c r="U37" i="68"/>
  <c r="V37" i="68" s="1"/>
  <c r="J38" i="68"/>
  <c r="T38" i="68"/>
  <c r="J39" i="68"/>
  <c r="T39" i="68"/>
  <c r="U39" i="68" s="1"/>
  <c r="V39" i="68" s="1"/>
  <c r="J40" i="68"/>
  <c r="T40" i="68"/>
  <c r="U40" i="68" s="1"/>
  <c r="V40" i="68" s="1"/>
  <c r="J41" i="68"/>
  <c r="T41" i="68"/>
  <c r="U41" i="68" s="1"/>
  <c r="V41" i="68" s="1"/>
  <c r="T42" i="68"/>
  <c r="U42" i="68" s="1"/>
  <c r="V42" i="68" s="1"/>
  <c r="J45" i="68"/>
  <c r="T45" i="68"/>
  <c r="U45" i="68" s="1"/>
  <c r="V45" i="68" s="1"/>
  <c r="U31" i="68" l="1"/>
  <c r="V31" i="68" s="1"/>
  <c r="U30" i="68"/>
  <c r="V30" i="68" s="1"/>
  <c r="U20" i="68"/>
  <c r="V20" i="68" s="1"/>
  <c r="U24" i="68"/>
  <c r="V24" i="68" s="1"/>
  <c r="U18" i="69"/>
  <c r="V18" i="69" s="1"/>
  <c r="U23" i="68"/>
  <c r="V23" i="68" s="1"/>
  <c r="U19" i="68"/>
  <c r="V19" i="68" s="1"/>
  <c r="U38" i="68"/>
  <c r="V38" i="68" s="1"/>
  <c r="U26" i="68"/>
  <c r="V26" i="68" s="1"/>
  <c r="U21" i="68"/>
  <c r="V21" i="68" s="1"/>
  <c r="U36" i="68"/>
  <c r="V36" i="68" s="1"/>
  <c r="U32" i="68"/>
  <c r="V32" i="68" s="1"/>
  <c r="U27" i="68"/>
  <c r="V27" i="68" s="1"/>
  <c r="U17" i="68"/>
  <c r="V17" i="68" s="1"/>
  <c r="U33" i="68"/>
  <c r="V33" i="68" s="1"/>
  <c r="U29" i="68"/>
  <c r="V29" i="68" s="1"/>
  <c r="U16" i="68"/>
  <c r="V16" i="68" s="1"/>
  <c r="U18" i="68"/>
  <c r="V18" i="68" s="1"/>
  <c r="T12" i="68"/>
  <c r="U15" i="68"/>
  <c r="V15" i="68" s="1"/>
  <c r="U21" i="69"/>
  <c r="V21" i="69" s="1"/>
  <c r="U19" i="69"/>
  <c r="V19" i="69" s="1"/>
  <c r="U15" i="69"/>
  <c r="V15" i="69" s="1"/>
  <c r="V12" i="69" s="1"/>
  <c r="B123" i="95"/>
  <c r="S9" i="82"/>
  <c r="I123" i="95" s="1"/>
  <c r="T12" i="69"/>
  <c r="U12" i="69"/>
  <c r="V12" i="68" l="1"/>
  <c r="U12" i="68"/>
  <c r="C9" i="68"/>
  <c r="L9" i="68" s="1"/>
  <c r="S9" i="68" s="1"/>
  <c r="I135" i="95" s="1"/>
  <c r="C9" i="69"/>
  <c r="L9" i="69" s="1"/>
  <c r="B135" i="95"/>
  <c r="S9" i="69"/>
  <c r="I134" i="95" s="1"/>
  <c r="B134" i="95"/>
  <c r="K8" i="67"/>
  <c r="B16" i="94" s="1"/>
  <c r="L8" i="67"/>
  <c r="C16" i="94" s="1"/>
  <c r="M8" i="67"/>
  <c r="D16" i="94" s="1"/>
  <c r="N8" i="67"/>
  <c r="E16" i="94" s="1"/>
  <c r="O8" i="67"/>
  <c r="F16" i="94" s="1"/>
  <c r="P8" i="67"/>
  <c r="G16" i="94" s="1"/>
  <c r="Q8" i="67"/>
  <c r="H16" i="94" s="1"/>
  <c r="R8" i="67"/>
  <c r="I16" i="94" s="1"/>
  <c r="S8" i="67"/>
  <c r="J16" i="94" s="1"/>
  <c r="T10" i="67"/>
  <c r="U10" i="67" s="1"/>
  <c r="V10" i="67" s="1"/>
  <c r="T11" i="67"/>
  <c r="T12" i="67"/>
  <c r="U12" i="67"/>
  <c r="V12" i="67" s="1"/>
  <c r="T13" i="67"/>
  <c r="U13" i="67" s="1"/>
  <c r="V13" i="67" s="1"/>
  <c r="T14" i="67"/>
  <c r="U14" i="67" l="1"/>
  <c r="V14" i="67" s="1"/>
  <c r="T8" i="67"/>
  <c r="B49" i="95" s="1"/>
  <c r="U11" i="67"/>
  <c r="V11" i="67" s="1"/>
  <c r="K16" i="94"/>
  <c r="V8" i="67"/>
  <c r="I49" i="95" s="1"/>
  <c r="K8" i="66"/>
  <c r="B14" i="94" s="1"/>
  <c r="L8" i="66"/>
  <c r="C14" i="94" s="1"/>
  <c r="M8" i="66"/>
  <c r="D14" i="94" s="1"/>
  <c r="N8" i="66"/>
  <c r="E14" i="94" s="1"/>
  <c r="O8" i="66"/>
  <c r="F14" i="94" s="1"/>
  <c r="P8" i="66"/>
  <c r="G14" i="94" s="1"/>
  <c r="Q8" i="66"/>
  <c r="H14" i="94" s="1"/>
  <c r="R8" i="66"/>
  <c r="I14" i="94" s="1"/>
  <c r="S8" i="66"/>
  <c r="J14" i="94" s="1"/>
  <c r="J10" i="66"/>
  <c r="T10" i="66"/>
  <c r="J11" i="66"/>
  <c r="T11" i="66"/>
  <c r="J12" i="66"/>
  <c r="T12" i="66"/>
  <c r="J13" i="66"/>
  <c r="T13" i="66"/>
  <c r="J14" i="66"/>
  <c r="T14" i="66"/>
  <c r="J15" i="66"/>
  <c r="T15" i="66"/>
  <c r="U15" i="66" s="1"/>
  <c r="V15" i="66" s="1"/>
  <c r="J16" i="66"/>
  <c r="T16" i="66"/>
  <c r="K8" i="65"/>
  <c r="B13" i="94" s="1"/>
  <c r="L8" i="65"/>
  <c r="C13" i="94" s="1"/>
  <c r="M8" i="65"/>
  <c r="D13" i="94" s="1"/>
  <c r="N8" i="65"/>
  <c r="E13" i="94" s="1"/>
  <c r="O8" i="65"/>
  <c r="F13" i="94" s="1"/>
  <c r="P8" i="65"/>
  <c r="G13" i="94" s="1"/>
  <c r="Q8" i="65"/>
  <c r="H13" i="94" s="1"/>
  <c r="R8" i="65"/>
  <c r="I13" i="94" s="1"/>
  <c r="S8" i="65"/>
  <c r="J13" i="94" s="1"/>
  <c r="T10" i="65"/>
  <c r="U11" i="65"/>
  <c r="V11" i="65" s="1"/>
  <c r="T12" i="65"/>
  <c r="J13" i="65"/>
  <c r="T13" i="65"/>
  <c r="K8" i="64"/>
  <c r="B12" i="94" s="1"/>
  <c r="L8" i="64"/>
  <c r="C12" i="94" s="1"/>
  <c r="M8" i="64"/>
  <c r="D12" i="94" s="1"/>
  <c r="N8" i="64"/>
  <c r="E12" i="94" s="1"/>
  <c r="O8" i="64"/>
  <c r="F12" i="94" s="1"/>
  <c r="P8" i="64"/>
  <c r="G12" i="94" s="1"/>
  <c r="Q8" i="64"/>
  <c r="H12" i="94" s="1"/>
  <c r="R8" i="64"/>
  <c r="I12" i="94" s="1"/>
  <c r="S8" i="64"/>
  <c r="J12" i="94" s="1"/>
  <c r="J10" i="64"/>
  <c r="T10" i="64"/>
  <c r="J11" i="64"/>
  <c r="T11" i="64"/>
  <c r="J12" i="64"/>
  <c r="T12" i="64"/>
  <c r="J13" i="64"/>
  <c r="T13" i="64"/>
  <c r="K12" i="63"/>
  <c r="L12" i="63"/>
  <c r="M12" i="63"/>
  <c r="N12" i="63"/>
  <c r="O12" i="63"/>
  <c r="P12" i="63"/>
  <c r="Q12" i="63"/>
  <c r="R12" i="63"/>
  <c r="S12" i="63"/>
  <c r="J15" i="63"/>
  <c r="T15" i="63"/>
  <c r="T16" i="63"/>
  <c r="T17" i="63"/>
  <c r="J18" i="63"/>
  <c r="T18" i="63"/>
  <c r="K12" i="62"/>
  <c r="L12" i="62"/>
  <c r="M12" i="62"/>
  <c r="N12" i="62"/>
  <c r="O12" i="62"/>
  <c r="P12" i="62"/>
  <c r="Q12" i="62"/>
  <c r="R12" i="62"/>
  <c r="S12" i="62"/>
  <c r="J15" i="62"/>
  <c r="T15" i="62"/>
  <c r="U15" i="62" s="1"/>
  <c r="V15" i="62" s="1"/>
  <c r="J16" i="62"/>
  <c r="T16" i="62"/>
  <c r="J17" i="62"/>
  <c r="T17" i="62"/>
  <c r="J18" i="62"/>
  <c r="T18" i="62"/>
  <c r="U18" i="62"/>
  <c r="V18" i="62" s="1"/>
  <c r="J19" i="62"/>
  <c r="T19" i="62"/>
  <c r="U19" i="62"/>
  <c r="V19" i="62" s="1"/>
  <c r="J20" i="62"/>
  <c r="T20" i="62"/>
  <c r="U20" i="62" s="1"/>
  <c r="V20" i="62" s="1"/>
  <c r="J21" i="62"/>
  <c r="T21" i="62"/>
  <c r="K12" i="61"/>
  <c r="L12" i="61"/>
  <c r="M12" i="61"/>
  <c r="N12" i="61"/>
  <c r="O12" i="61"/>
  <c r="P12" i="61"/>
  <c r="Q12" i="61"/>
  <c r="R12" i="61"/>
  <c r="S12" i="61"/>
  <c r="J15" i="61"/>
  <c r="T15" i="61"/>
  <c r="J16" i="61"/>
  <c r="T16" i="61"/>
  <c r="J17" i="61"/>
  <c r="T17" i="61"/>
  <c r="J18" i="61"/>
  <c r="T18" i="61"/>
  <c r="U17" i="62" l="1"/>
  <c r="V17" i="62" s="1"/>
  <c r="U16" i="62"/>
  <c r="V16" i="62" s="1"/>
  <c r="U16" i="66"/>
  <c r="V16" i="66" s="1"/>
  <c r="U11" i="66"/>
  <c r="V11" i="66" s="1"/>
  <c r="U18" i="63"/>
  <c r="V18" i="63" s="1"/>
  <c r="U8" i="67"/>
  <c r="U21" i="62"/>
  <c r="V21" i="62" s="1"/>
  <c r="V12" i="62" s="1"/>
  <c r="U14" i="66"/>
  <c r="V14" i="66" s="1"/>
  <c r="U12" i="66"/>
  <c r="V12" i="66" s="1"/>
  <c r="U15" i="63"/>
  <c r="U17" i="63"/>
  <c r="V17" i="63" s="1"/>
  <c r="K13" i="94"/>
  <c r="U17" i="61"/>
  <c r="V17" i="61" s="1"/>
  <c r="U18" i="61"/>
  <c r="V18" i="61" s="1"/>
  <c r="U15" i="61"/>
  <c r="V15" i="61" s="1"/>
  <c r="U11" i="64"/>
  <c r="V11" i="64" s="1"/>
  <c r="T12" i="62"/>
  <c r="U13" i="66"/>
  <c r="V13" i="66" s="1"/>
  <c r="K14" i="94"/>
  <c r="U10" i="66"/>
  <c r="T12" i="63"/>
  <c r="V15" i="63"/>
  <c r="U16" i="63"/>
  <c r="V16" i="63" s="1"/>
  <c r="U10" i="65"/>
  <c r="V10" i="65" s="1"/>
  <c r="U13" i="65"/>
  <c r="V13" i="65" s="1"/>
  <c r="T8" i="65"/>
  <c r="B40" i="95" s="1"/>
  <c r="U12" i="65"/>
  <c r="V12" i="65" s="1"/>
  <c r="U16" i="61"/>
  <c r="V16" i="61" s="1"/>
  <c r="K12" i="94"/>
  <c r="U10" i="64"/>
  <c r="V10" i="64" s="1"/>
  <c r="U12" i="64"/>
  <c r="V12" i="64" s="1"/>
  <c r="U13" i="64"/>
  <c r="V13" i="64" s="1"/>
  <c r="T8" i="66"/>
  <c r="B41" i="95" s="1"/>
  <c r="T8" i="64"/>
  <c r="B33" i="95" s="1"/>
  <c r="T12" i="61"/>
  <c r="U12" i="61"/>
  <c r="U12" i="62" l="1"/>
  <c r="C9" i="62"/>
  <c r="L9" i="62" s="1"/>
  <c r="S9" i="62" s="1"/>
  <c r="I90" i="95" s="1"/>
  <c r="U8" i="66"/>
  <c r="U8" i="64"/>
  <c r="V10" i="66"/>
  <c r="V8" i="66" s="1"/>
  <c r="I41" i="95" s="1"/>
  <c r="V12" i="63"/>
  <c r="U12" i="63"/>
  <c r="C9" i="61"/>
  <c r="L9" i="61" s="1"/>
  <c r="S9" i="61" s="1"/>
  <c r="I80" i="95" s="1"/>
  <c r="V12" i="61"/>
  <c r="V8" i="64"/>
  <c r="I33" i="95" s="1"/>
  <c r="C9" i="63"/>
  <c r="L9" i="63" s="1"/>
  <c r="V8" i="65"/>
  <c r="I40" i="95" s="1"/>
  <c r="U8" i="65"/>
  <c r="B90" i="95" l="1"/>
  <c r="B80" i="95"/>
  <c r="B89" i="95"/>
  <c r="S9" i="63"/>
  <c r="I89" i="95" s="1"/>
  <c r="K12" i="60"/>
  <c r="L12" i="60"/>
  <c r="M12" i="60"/>
  <c r="N12" i="60"/>
  <c r="O12" i="60"/>
  <c r="P12" i="60"/>
  <c r="Q12" i="60"/>
  <c r="R12" i="60"/>
  <c r="S12" i="60"/>
  <c r="T15" i="60"/>
  <c r="T16" i="60"/>
  <c r="T17" i="60"/>
  <c r="T18" i="60"/>
  <c r="T19" i="60"/>
  <c r="T20" i="60"/>
  <c r="U20" i="60" s="1"/>
  <c r="V20" i="60" s="1"/>
  <c r="T21" i="60"/>
  <c r="T22" i="60"/>
  <c r="U22" i="60" s="1"/>
  <c r="V22" i="60" s="1"/>
  <c r="T23" i="60"/>
  <c r="U23" i="60" s="1"/>
  <c r="V23" i="60" s="1"/>
  <c r="T24" i="60"/>
  <c r="U24" i="60" s="1"/>
  <c r="V24" i="60" s="1"/>
  <c r="T25" i="60"/>
  <c r="T26" i="60"/>
  <c r="T27" i="60"/>
  <c r="U27" i="60" s="1"/>
  <c r="V27" i="60" s="1"/>
  <c r="K8" i="59"/>
  <c r="B33" i="94" s="1"/>
  <c r="L8" i="59"/>
  <c r="C33" i="94" s="1"/>
  <c r="M8" i="59"/>
  <c r="D33" i="94" s="1"/>
  <c r="N8" i="59"/>
  <c r="E33" i="94" s="1"/>
  <c r="O8" i="59"/>
  <c r="F33" i="94" s="1"/>
  <c r="P8" i="59"/>
  <c r="G33" i="94" s="1"/>
  <c r="Q8" i="59"/>
  <c r="H33" i="94" s="1"/>
  <c r="R8" i="59"/>
  <c r="I33" i="94" s="1"/>
  <c r="S8" i="59"/>
  <c r="J33" i="94" s="1"/>
  <c r="T10" i="59"/>
  <c r="U10" i="59" s="1"/>
  <c r="V10" i="59" s="1"/>
  <c r="T11" i="59"/>
  <c r="U11" i="59" s="1"/>
  <c r="V11" i="59" s="1"/>
  <c r="T12" i="59"/>
  <c r="U12" i="59" s="1"/>
  <c r="V12" i="59" s="1"/>
  <c r="T13" i="59"/>
  <c r="T14" i="59"/>
  <c r="T15" i="59"/>
  <c r="U15" i="59" s="1"/>
  <c r="V15" i="59" s="1"/>
  <c r="T16" i="59"/>
  <c r="T17" i="59"/>
  <c r="U18" i="60" l="1"/>
  <c r="V18" i="60" s="1"/>
  <c r="U25" i="60"/>
  <c r="V25" i="60" s="1"/>
  <c r="U21" i="60"/>
  <c r="V21" i="60" s="1"/>
  <c r="U15" i="60"/>
  <c r="V15" i="60" s="1"/>
  <c r="U16" i="59"/>
  <c r="V16" i="59" s="1"/>
  <c r="U26" i="60"/>
  <c r="V26" i="60" s="1"/>
  <c r="U19" i="60"/>
  <c r="V19" i="60" s="1"/>
  <c r="U17" i="60"/>
  <c r="V17" i="60" s="1"/>
  <c r="U16" i="60"/>
  <c r="V16" i="60" s="1"/>
  <c r="T12" i="60"/>
  <c r="K33" i="94"/>
  <c r="U14" i="59"/>
  <c r="V14" i="59" s="1"/>
  <c r="T8" i="59"/>
  <c r="B51" i="95" s="1"/>
  <c r="U13" i="59"/>
  <c r="V13" i="59" s="1"/>
  <c r="U17" i="59"/>
  <c r="V17" i="59" s="1"/>
  <c r="U8" i="59" l="1"/>
  <c r="V8" i="59"/>
  <c r="I51" i="95" s="1"/>
  <c r="C9" i="60"/>
  <c r="L9" i="60" s="1"/>
  <c r="S9" i="60" s="1"/>
  <c r="I102" i="95" s="1"/>
  <c r="V12" i="60"/>
  <c r="U12" i="60"/>
  <c r="K12" i="58"/>
  <c r="L12" i="58"/>
  <c r="M12" i="58"/>
  <c r="N12" i="58"/>
  <c r="O12" i="58"/>
  <c r="P12" i="58"/>
  <c r="Q12" i="58"/>
  <c r="R12" i="58"/>
  <c r="S12" i="58"/>
  <c r="J15" i="58"/>
  <c r="T15" i="58"/>
  <c r="U15" i="58" s="1"/>
  <c r="V15" i="58" s="1"/>
  <c r="J16" i="58"/>
  <c r="T16" i="58"/>
  <c r="J17" i="58"/>
  <c r="T17" i="58"/>
  <c r="J18" i="58"/>
  <c r="U18" i="58"/>
  <c r="V18" i="58" s="1"/>
  <c r="U19" i="58"/>
  <c r="V19" i="58" s="1"/>
  <c r="T20" i="58"/>
  <c r="U20" i="58" s="1"/>
  <c r="V20" i="58" s="1"/>
  <c r="J21" i="58"/>
  <c r="T21" i="58"/>
  <c r="J22" i="58"/>
  <c r="T22" i="58"/>
  <c r="J23" i="58"/>
  <c r="T23" i="58"/>
  <c r="J24" i="58"/>
  <c r="T24" i="58"/>
  <c r="U24" i="58" s="1"/>
  <c r="V24" i="58" s="1"/>
  <c r="T25" i="58"/>
  <c r="U25" i="58"/>
  <c r="V25" i="58" s="1"/>
  <c r="J26" i="58"/>
  <c r="T26" i="58"/>
  <c r="J27" i="58"/>
  <c r="T27" i="58"/>
  <c r="J28" i="58"/>
  <c r="T28" i="58"/>
  <c r="J29" i="58"/>
  <c r="T29" i="58"/>
  <c r="J30" i="58"/>
  <c r="T30" i="58"/>
  <c r="U30" i="58" s="1"/>
  <c r="V30" i="58" s="1"/>
  <c r="U22" i="58" l="1"/>
  <c r="B102" i="95"/>
  <c r="U21" i="58"/>
  <c r="V21" i="58" s="1"/>
  <c r="U23" i="58"/>
  <c r="V23" i="58" s="1"/>
  <c r="U16" i="58"/>
  <c r="V16" i="58" s="1"/>
  <c r="U28" i="58"/>
  <c r="U27" i="58"/>
  <c r="V27" i="58" s="1"/>
  <c r="U17" i="58"/>
  <c r="V17" i="58" s="1"/>
  <c r="U29" i="58"/>
  <c r="V29" i="58" s="1"/>
  <c r="T12" i="58"/>
  <c r="U26" i="58"/>
  <c r="V22" i="58" l="1"/>
  <c r="F37" i="58"/>
  <c r="V28" i="58"/>
  <c r="F38" i="58"/>
  <c r="U12" i="58"/>
  <c r="C9" i="58"/>
  <c r="L9" i="58" s="1"/>
  <c r="S9" i="58" s="1"/>
  <c r="I98" i="95" s="1"/>
  <c r="V26" i="58"/>
  <c r="V12" i="58" s="1"/>
  <c r="E38" i="58" l="1"/>
  <c r="E37" i="58"/>
  <c r="G37" i="58" s="1"/>
  <c r="B98" i="95"/>
  <c r="J41" i="58" l="1"/>
  <c r="J40" i="58"/>
  <c r="Y22" i="58" s="1"/>
  <c r="I41" i="58"/>
  <c r="G38" i="58"/>
  <c r="Y28" i="58"/>
  <c r="I40" i="58"/>
  <c r="K40" i="58"/>
  <c r="K41" i="58"/>
  <c r="H40" i="58"/>
  <c r="Y27" i="58" l="1"/>
  <c r="Y21" i="58"/>
  <c r="Y23" i="58"/>
  <c r="Y30" i="58"/>
  <c r="Y24" i="58"/>
  <c r="Y29" i="58"/>
  <c r="Y26" i="58"/>
  <c r="J40" i="27"/>
  <c r="T40" i="27"/>
  <c r="U40" i="27" l="1"/>
  <c r="V40" i="27" s="1"/>
  <c r="K12" i="56"/>
  <c r="L12" i="56"/>
  <c r="M12" i="56"/>
  <c r="N12" i="56"/>
  <c r="O12" i="56"/>
  <c r="P12" i="56"/>
  <c r="Q12" i="56"/>
  <c r="R12" i="56"/>
  <c r="S12" i="56"/>
  <c r="J15" i="56"/>
  <c r="T15" i="56"/>
  <c r="U15" i="56" s="1"/>
  <c r="V15" i="56" s="1"/>
  <c r="J16" i="56"/>
  <c r="T16" i="56"/>
  <c r="U16" i="56" s="1"/>
  <c r="V16" i="56" s="1"/>
  <c r="J17" i="56"/>
  <c r="T17" i="56"/>
  <c r="U17" i="56" s="1"/>
  <c r="J18" i="56"/>
  <c r="T18" i="56"/>
  <c r="U18" i="56" s="1"/>
  <c r="V18" i="56" s="1"/>
  <c r="J19" i="56"/>
  <c r="T19" i="56"/>
  <c r="U19" i="56" s="1"/>
  <c r="V19" i="56" s="1"/>
  <c r="J20" i="56"/>
  <c r="T20" i="56"/>
  <c r="U20" i="56" s="1"/>
  <c r="V20" i="56" s="1"/>
  <c r="J21" i="56"/>
  <c r="T21" i="56"/>
  <c r="U21" i="56" s="1"/>
  <c r="V21" i="56" s="1"/>
  <c r="J22" i="56"/>
  <c r="T22" i="56"/>
  <c r="U22" i="56" s="1"/>
  <c r="V22" i="56" s="1"/>
  <c r="J23" i="56"/>
  <c r="T23" i="56"/>
  <c r="U23" i="56" s="1"/>
  <c r="V23" i="56" s="1"/>
  <c r="J24" i="56"/>
  <c r="T24" i="56"/>
  <c r="U24" i="56" s="1"/>
  <c r="V24" i="56" s="1"/>
  <c r="J25" i="56"/>
  <c r="T25" i="56"/>
  <c r="U25" i="56" s="1"/>
  <c r="V25" i="56" s="1"/>
  <c r="J26" i="56"/>
  <c r="T26" i="56"/>
  <c r="U26" i="56" s="1"/>
  <c r="V26" i="56" s="1"/>
  <c r="J27" i="56"/>
  <c r="T27" i="56"/>
  <c r="U27" i="56" s="1"/>
  <c r="V27" i="56" s="1"/>
  <c r="J28" i="56"/>
  <c r="T28" i="56"/>
  <c r="U28" i="56" s="1"/>
  <c r="V28" i="56" s="1"/>
  <c r="J29" i="56"/>
  <c r="T29" i="56"/>
  <c r="U29" i="56" s="1"/>
  <c r="V29" i="56" s="1"/>
  <c r="K12" i="55"/>
  <c r="L12" i="55"/>
  <c r="M12" i="55"/>
  <c r="N12" i="55"/>
  <c r="O12" i="55"/>
  <c r="P12" i="55"/>
  <c r="Q12" i="55"/>
  <c r="R12" i="55"/>
  <c r="S12" i="55"/>
  <c r="J15" i="55"/>
  <c r="T15" i="55"/>
  <c r="U15" i="55" s="1"/>
  <c r="V15" i="55" s="1"/>
  <c r="J16" i="55"/>
  <c r="T16" i="55"/>
  <c r="U16" i="55" s="1"/>
  <c r="V16" i="55" s="1"/>
  <c r="J17" i="55"/>
  <c r="T17" i="55"/>
  <c r="K12" i="54"/>
  <c r="L12" i="54"/>
  <c r="M12" i="54"/>
  <c r="N12" i="54"/>
  <c r="O12" i="54"/>
  <c r="P12" i="54"/>
  <c r="Q12" i="54"/>
  <c r="R12" i="54"/>
  <c r="S12" i="54"/>
  <c r="J15" i="54"/>
  <c r="T15" i="54"/>
  <c r="U15" i="54" s="1"/>
  <c r="V15" i="54" s="1"/>
  <c r="J16" i="54"/>
  <c r="T16" i="54"/>
  <c r="J17" i="54"/>
  <c r="T17" i="54"/>
  <c r="J18" i="54"/>
  <c r="T18" i="54"/>
  <c r="J19" i="54"/>
  <c r="T19" i="54"/>
  <c r="J20" i="54"/>
  <c r="T20" i="54"/>
  <c r="J21" i="54"/>
  <c r="T21" i="54"/>
  <c r="J22" i="54"/>
  <c r="T22" i="54"/>
  <c r="J23" i="54"/>
  <c r="T23" i="54"/>
  <c r="J24" i="54"/>
  <c r="T24" i="54"/>
  <c r="J25" i="54"/>
  <c r="T25" i="54"/>
  <c r="J26" i="54"/>
  <c r="T26" i="54"/>
  <c r="J27" i="54"/>
  <c r="T27" i="54"/>
  <c r="J28" i="54"/>
  <c r="T28" i="54"/>
  <c r="J29" i="54"/>
  <c r="T29" i="54"/>
  <c r="J30" i="54"/>
  <c r="T30" i="54"/>
  <c r="J31" i="54"/>
  <c r="T31" i="54"/>
  <c r="J32" i="54"/>
  <c r="T32" i="54"/>
  <c r="J33" i="54"/>
  <c r="T33" i="54"/>
  <c r="J34" i="54"/>
  <c r="T34" i="54"/>
  <c r="T35" i="54"/>
  <c r="U35" i="54" s="1"/>
  <c r="V35" i="54" s="1"/>
  <c r="J36" i="54"/>
  <c r="T36" i="54"/>
  <c r="J37" i="54"/>
  <c r="T37" i="54"/>
  <c r="J38" i="54"/>
  <c r="T38" i="54"/>
  <c r="J39" i="54"/>
  <c r="T39" i="54"/>
  <c r="J40" i="54"/>
  <c r="T40" i="54"/>
  <c r="U40" i="54" s="1"/>
  <c r="V40" i="54" s="1"/>
  <c r="J41" i="54"/>
  <c r="T41" i="54"/>
  <c r="J42" i="54"/>
  <c r="T42" i="54"/>
  <c r="J43" i="54"/>
  <c r="T43" i="54"/>
  <c r="J44" i="54"/>
  <c r="T44" i="54"/>
  <c r="J45" i="54"/>
  <c r="T45" i="54"/>
  <c r="J46" i="54"/>
  <c r="T46" i="54"/>
  <c r="J47" i="54"/>
  <c r="T47" i="54"/>
  <c r="J48" i="54"/>
  <c r="T48" i="54"/>
  <c r="J49" i="54"/>
  <c r="T49" i="54"/>
  <c r="J50" i="54"/>
  <c r="T50" i="54"/>
  <c r="T51" i="54"/>
  <c r="U51" i="54"/>
  <c r="V51" i="54"/>
  <c r="J52" i="54"/>
  <c r="T52" i="54"/>
  <c r="J53" i="54"/>
  <c r="T53" i="54"/>
  <c r="U53" i="54"/>
  <c r="V53" i="54" s="1"/>
  <c r="J54" i="54"/>
  <c r="T54" i="54"/>
  <c r="U54" i="54" s="1"/>
  <c r="V54" i="54" s="1"/>
  <c r="J55" i="54"/>
  <c r="T55" i="54"/>
  <c r="J56" i="54"/>
  <c r="T56" i="54"/>
  <c r="J57" i="54"/>
  <c r="T57" i="54"/>
  <c r="U57" i="54" s="1"/>
  <c r="V57" i="54" s="1"/>
  <c r="J58" i="54"/>
  <c r="T58" i="54"/>
  <c r="J59" i="54"/>
  <c r="T59" i="54"/>
  <c r="U59" i="54" s="1"/>
  <c r="J60" i="54"/>
  <c r="T60" i="54"/>
  <c r="J61" i="54"/>
  <c r="T61" i="54"/>
  <c r="J62" i="54"/>
  <c r="T62" i="54"/>
  <c r="J63" i="54"/>
  <c r="T63" i="54"/>
  <c r="U63" i="54" s="1"/>
  <c r="V63" i="54" s="1"/>
  <c r="J64" i="54"/>
  <c r="T64" i="54"/>
  <c r="J65" i="54"/>
  <c r="T65" i="54"/>
  <c r="J66" i="54"/>
  <c r="T66" i="54"/>
  <c r="K12" i="53"/>
  <c r="L12" i="53"/>
  <c r="M12" i="53"/>
  <c r="N12" i="53"/>
  <c r="O12" i="53"/>
  <c r="P12" i="53"/>
  <c r="Q12" i="53"/>
  <c r="R12" i="53"/>
  <c r="S12" i="53"/>
  <c r="J15" i="53"/>
  <c r="T15" i="53"/>
  <c r="J16" i="53"/>
  <c r="T16" i="53"/>
  <c r="J17" i="53"/>
  <c r="T17" i="53"/>
  <c r="J18" i="53"/>
  <c r="T18" i="53"/>
  <c r="J19" i="53"/>
  <c r="T19" i="53"/>
  <c r="K12" i="52"/>
  <c r="L12" i="52"/>
  <c r="M12" i="52"/>
  <c r="N12" i="52"/>
  <c r="O12" i="52"/>
  <c r="P12" i="52"/>
  <c r="Q12" i="52"/>
  <c r="R12" i="52"/>
  <c r="S12" i="52"/>
  <c r="J15" i="52"/>
  <c r="T15" i="52"/>
  <c r="J16" i="52"/>
  <c r="T16" i="52"/>
  <c r="J17" i="52"/>
  <c r="T17" i="52"/>
  <c r="J18" i="52"/>
  <c r="T18" i="52"/>
  <c r="J19" i="52"/>
  <c r="T19" i="52"/>
  <c r="J20" i="52"/>
  <c r="T20" i="52"/>
  <c r="U20" i="52"/>
  <c r="V20" i="52" s="1"/>
  <c r="J21" i="52"/>
  <c r="T21" i="52"/>
  <c r="J22" i="52"/>
  <c r="T22" i="52"/>
  <c r="J23" i="52"/>
  <c r="T23" i="52"/>
  <c r="U23" i="52" s="1"/>
  <c r="V23" i="52" s="1"/>
  <c r="J24" i="52"/>
  <c r="T24" i="52"/>
  <c r="J25" i="52"/>
  <c r="T25" i="52"/>
  <c r="J26" i="52"/>
  <c r="T26" i="52"/>
  <c r="J27" i="52"/>
  <c r="T27" i="52"/>
  <c r="J28" i="52"/>
  <c r="T28" i="52"/>
  <c r="J29" i="52"/>
  <c r="T29" i="52"/>
  <c r="J30" i="52"/>
  <c r="T30" i="52"/>
  <c r="J31" i="52"/>
  <c r="T31" i="52"/>
  <c r="J32" i="52"/>
  <c r="T32" i="52"/>
  <c r="J33" i="52"/>
  <c r="T33" i="52"/>
  <c r="J34" i="52"/>
  <c r="T34" i="52"/>
  <c r="U34" i="52" s="1"/>
  <c r="V34" i="52" s="1"/>
  <c r="J35" i="52"/>
  <c r="T35" i="52"/>
  <c r="J36" i="52"/>
  <c r="T36" i="52"/>
  <c r="J37" i="52"/>
  <c r="T37" i="52"/>
  <c r="J38" i="52"/>
  <c r="T38" i="52"/>
  <c r="J39" i="52"/>
  <c r="T39" i="52"/>
  <c r="U39" i="52" s="1"/>
  <c r="V39" i="52" s="1"/>
  <c r="J40" i="52"/>
  <c r="T40" i="52"/>
  <c r="J41" i="52"/>
  <c r="T41" i="52"/>
  <c r="J42" i="52"/>
  <c r="T42" i="52"/>
  <c r="J43" i="52"/>
  <c r="T43" i="52"/>
  <c r="J44" i="52"/>
  <c r="T44" i="52"/>
  <c r="T45" i="52"/>
  <c r="U45" i="52"/>
  <c r="V45" i="52" s="1"/>
  <c r="K12" i="51"/>
  <c r="L12" i="51"/>
  <c r="M12" i="51"/>
  <c r="N12" i="51"/>
  <c r="O12" i="51"/>
  <c r="P12" i="51"/>
  <c r="Q12" i="51"/>
  <c r="R12" i="51"/>
  <c r="S12" i="51"/>
  <c r="J15" i="51"/>
  <c r="T15" i="51"/>
  <c r="J16" i="51"/>
  <c r="T16" i="51"/>
  <c r="J17" i="51"/>
  <c r="T17" i="51"/>
  <c r="J18" i="51"/>
  <c r="T18" i="51"/>
  <c r="U18" i="51"/>
  <c r="V18" i="51" s="1"/>
  <c r="J19" i="51"/>
  <c r="T19" i="51"/>
  <c r="U19" i="51" s="1"/>
  <c r="V19" i="51" s="1"/>
  <c r="J20" i="51"/>
  <c r="T20" i="51"/>
  <c r="J21" i="51"/>
  <c r="T21" i="51"/>
  <c r="J22" i="51"/>
  <c r="T22" i="51"/>
  <c r="J23" i="51"/>
  <c r="T23" i="51"/>
  <c r="J24" i="51"/>
  <c r="T24" i="51"/>
  <c r="U24" i="51" s="1"/>
  <c r="V24" i="51" s="1"/>
  <c r="K12" i="50"/>
  <c r="L12" i="50"/>
  <c r="M12" i="50"/>
  <c r="N12" i="50"/>
  <c r="O12" i="50"/>
  <c r="P12" i="50"/>
  <c r="Q12" i="50"/>
  <c r="R12" i="50"/>
  <c r="S12" i="50"/>
  <c r="J15" i="50"/>
  <c r="T15" i="50"/>
  <c r="U15" i="50" s="1"/>
  <c r="V15" i="50" s="1"/>
  <c r="J16" i="50"/>
  <c r="T16" i="50"/>
  <c r="U16" i="50"/>
  <c r="V16" i="50" s="1"/>
  <c r="J17" i="50"/>
  <c r="T17" i="50"/>
  <c r="U66" i="54" l="1"/>
  <c r="V66" i="54" s="1"/>
  <c r="U36" i="54"/>
  <c r="V36" i="54" s="1"/>
  <c r="U46" i="54"/>
  <c r="V46" i="54" s="1"/>
  <c r="U22" i="51"/>
  <c r="V22" i="51" s="1"/>
  <c r="V59" i="54"/>
  <c r="T12" i="54"/>
  <c r="U65" i="54"/>
  <c r="V65" i="54" s="1"/>
  <c r="U41" i="54"/>
  <c r="V41" i="54" s="1"/>
  <c r="U60" i="54"/>
  <c r="V60" i="54" s="1"/>
  <c r="U39" i="54"/>
  <c r="V39" i="54" s="1"/>
  <c r="U43" i="54"/>
  <c r="V43" i="54" s="1"/>
  <c r="U33" i="54"/>
  <c r="V33" i="54" s="1"/>
  <c r="U61" i="54"/>
  <c r="V61" i="54" s="1"/>
  <c r="U37" i="54"/>
  <c r="V37" i="54" s="1"/>
  <c r="U24" i="54"/>
  <c r="V24" i="54" s="1"/>
  <c r="U64" i="54"/>
  <c r="V64" i="54" s="1"/>
  <c r="U56" i="54"/>
  <c r="V56" i="54" s="1"/>
  <c r="U38" i="54"/>
  <c r="V38" i="54" s="1"/>
  <c r="U52" i="54"/>
  <c r="V52" i="54" s="1"/>
  <c r="U58" i="54"/>
  <c r="V58" i="54" s="1"/>
  <c r="U62" i="54"/>
  <c r="V62" i="54" s="1"/>
  <c r="U55" i="54"/>
  <c r="V55" i="54" s="1"/>
  <c r="U48" i="54"/>
  <c r="U44" i="54"/>
  <c r="V44" i="54" s="1"/>
  <c r="U27" i="54"/>
  <c r="V27" i="54" s="1"/>
  <c r="U18" i="54"/>
  <c r="V18" i="54" s="1"/>
  <c r="U47" i="54"/>
  <c r="V47" i="54" s="1"/>
  <c r="U50" i="54"/>
  <c r="V50" i="54" s="1"/>
  <c r="U21" i="54"/>
  <c r="V21" i="54" s="1"/>
  <c r="U30" i="54"/>
  <c r="V30" i="54" s="1"/>
  <c r="U25" i="54"/>
  <c r="V25" i="54" s="1"/>
  <c r="U16" i="54"/>
  <c r="V16" i="54" s="1"/>
  <c r="U42" i="54"/>
  <c r="V42" i="54" s="1"/>
  <c r="U49" i="54"/>
  <c r="V49" i="54" s="1"/>
  <c r="U45" i="54"/>
  <c r="V45" i="54" s="1"/>
  <c r="U19" i="54"/>
  <c r="V19" i="54" s="1"/>
  <c r="U23" i="54"/>
  <c r="V23" i="54" s="1"/>
  <c r="U34" i="54"/>
  <c r="V34" i="54" s="1"/>
  <c r="U22" i="54"/>
  <c r="V22" i="54" s="1"/>
  <c r="U26" i="54"/>
  <c r="V26" i="54" s="1"/>
  <c r="U29" i="54"/>
  <c r="V29" i="54" s="1"/>
  <c r="U17" i="54"/>
  <c r="V17" i="54" s="1"/>
  <c r="U28" i="54"/>
  <c r="V28" i="54" s="1"/>
  <c r="U32" i="54"/>
  <c r="V32" i="54" s="1"/>
  <c r="U20" i="54"/>
  <c r="V20" i="54" s="1"/>
  <c r="U31" i="54"/>
  <c r="V31" i="54" s="1"/>
  <c r="U19" i="53"/>
  <c r="V19" i="53" s="1"/>
  <c r="V12" i="53" s="1"/>
  <c r="U15" i="53"/>
  <c r="V15" i="53" s="1"/>
  <c r="U18" i="53"/>
  <c r="V18" i="53" s="1"/>
  <c r="U17" i="53"/>
  <c r="V17" i="53" s="1"/>
  <c r="U16" i="53"/>
  <c r="V16" i="53" s="1"/>
  <c r="T12" i="53"/>
  <c r="U16" i="52"/>
  <c r="V16" i="52" s="1"/>
  <c r="U44" i="52"/>
  <c r="V44" i="52" s="1"/>
  <c r="U37" i="52"/>
  <c r="V37" i="52" s="1"/>
  <c r="U26" i="52"/>
  <c r="V26" i="52" s="1"/>
  <c r="U19" i="52"/>
  <c r="V19" i="52" s="1"/>
  <c r="U40" i="52"/>
  <c r="V40" i="52" s="1"/>
  <c r="U29" i="52"/>
  <c r="V29" i="52" s="1"/>
  <c r="U22" i="52"/>
  <c r="V22" i="52" s="1"/>
  <c r="U43" i="52"/>
  <c r="V43" i="52" s="1"/>
  <c r="U32" i="52"/>
  <c r="V32" i="52" s="1"/>
  <c r="U25" i="52"/>
  <c r="V25" i="52" s="1"/>
  <c r="U35" i="52"/>
  <c r="V35" i="52" s="1"/>
  <c r="U28" i="52"/>
  <c r="V28" i="52" s="1"/>
  <c r="U17" i="52"/>
  <c r="V17" i="52" s="1"/>
  <c r="U38" i="52"/>
  <c r="V38" i="52" s="1"/>
  <c r="U31" i="52"/>
  <c r="V31" i="52" s="1"/>
  <c r="U41" i="52"/>
  <c r="V41" i="52" s="1"/>
  <c r="T12" i="52"/>
  <c r="U15" i="52"/>
  <c r="V15" i="52" s="1"/>
  <c r="U15" i="51"/>
  <c r="V15" i="51" s="1"/>
  <c r="U17" i="55"/>
  <c r="V17" i="55" s="1"/>
  <c r="V12" i="55" s="1"/>
  <c r="T12" i="55"/>
  <c r="U42" i="52"/>
  <c r="V42" i="52" s="1"/>
  <c r="U36" i="52"/>
  <c r="V36" i="52" s="1"/>
  <c r="U33" i="52"/>
  <c r="V33" i="52" s="1"/>
  <c r="U30" i="52"/>
  <c r="V30" i="52" s="1"/>
  <c r="U27" i="52"/>
  <c r="V27" i="52" s="1"/>
  <c r="U24" i="52"/>
  <c r="V24" i="52" s="1"/>
  <c r="U21" i="52"/>
  <c r="V21" i="52" s="1"/>
  <c r="U18" i="52"/>
  <c r="V18" i="52" s="1"/>
  <c r="U16" i="51"/>
  <c r="V16" i="51" s="1"/>
  <c r="U20" i="51"/>
  <c r="V20" i="51" s="1"/>
  <c r="U23" i="51"/>
  <c r="V23" i="51" s="1"/>
  <c r="U21" i="51"/>
  <c r="V21" i="51" s="1"/>
  <c r="T12" i="51"/>
  <c r="U17" i="50"/>
  <c r="V17" i="50" s="1"/>
  <c r="V12" i="50" s="1"/>
  <c r="T12" i="50"/>
  <c r="C9" i="56"/>
  <c r="L9" i="56" s="1"/>
  <c r="V17" i="56"/>
  <c r="V12" i="56"/>
  <c r="U12" i="56"/>
  <c r="T12" i="56"/>
  <c r="U17" i="51"/>
  <c r="F74" i="54" l="1"/>
  <c r="V48" i="54"/>
  <c r="V12" i="54" s="1"/>
  <c r="U12" i="54"/>
  <c r="F73" i="54"/>
  <c r="E74" i="54" s="1"/>
  <c r="U12" i="55"/>
  <c r="C9" i="55"/>
  <c r="L9" i="55" s="1"/>
  <c r="S9" i="55" s="1"/>
  <c r="I85" i="95" s="1"/>
  <c r="E73" i="54"/>
  <c r="G73" i="54" s="1"/>
  <c r="C9" i="54"/>
  <c r="L9" i="54" s="1"/>
  <c r="S9" i="54" s="1"/>
  <c r="I95" i="95" s="1"/>
  <c r="C9" i="53"/>
  <c r="L9" i="53" s="1"/>
  <c r="S9" i="53" s="1"/>
  <c r="I119" i="95" s="1"/>
  <c r="U12" i="53"/>
  <c r="V12" i="52"/>
  <c r="C9" i="50"/>
  <c r="L9" i="50" s="1"/>
  <c r="S9" i="50" s="1"/>
  <c r="I91" i="95" s="1"/>
  <c r="U12" i="50"/>
  <c r="S9" i="56"/>
  <c r="I96" i="95" s="1"/>
  <c r="B96" i="95"/>
  <c r="C9" i="52"/>
  <c r="L9" i="52" s="1"/>
  <c r="U12" i="52"/>
  <c r="B91" i="95"/>
  <c r="V17" i="51"/>
  <c r="V12" i="51" s="1"/>
  <c r="C9" i="51"/>
  <c r="L9" i="51" s="1"/>
  <c r="U12" i="51"/>
  <c r="K12" i="49"/>
  <c r="L12" i="49"/>
  <c r="M12" i="49"/>
  <c r="N12" i="49"/>
  <c r="O12" i="49"/>
  <c r="P12" i="49"/>
  <c r="Q12" i="49"/>
  <c r="R12" i="49"/>
  <c r="S12" i="49"/>
  <c r="J15" i="49"/>
  <c r="T15" i="49"/>
  <c r="U15" i="49" s="1"/>
  <c r="J16" i="49"/>
  <c r="T16" i="49"/>
  <c r="J17" i="49"/>
  <c r="T17" i="49"/>
  <c r="J18" i="49"/>
  <c r="T18" i="49"/>
  <c r="J19" i="49"/>
  <c r="T19" i="49"/>
  <c r="J20" i="49"/>
  <c r="T20" i="49"/>
  <c r="J21" i="49"/>
  <c r="T21" i="49"/>
  <c r="J22" i="49"/>
  <c r="T22" i="49"/>
  <c r="J23" i="49"/>
  <c r="T23" i="49"/>
  <c r="J24" i="49"/>
  <c r="T24" i="49"/>
  <c r="J25" i="49"/>
  <c r="T25" i="49"/>
  <c r="J26" i="49"/>
  <c r="T26" i="49"/>
  <c r="J27" i="49"/>
  <c r="T27" i="49"/>
  <c r="J28" i="49"/>
  <c r="T28" i="49"/>
  <c r="J29" i="49"/>
  <c r="T29" i="49"/>
  <c r="J30" i="49"/>
  <c r="T30" i="49"/>
  <c r="J31" i="49"/>
  <c r="T31" i="49"/>
  <c r="J32" i="49"/>
  <c r="T32" i="49"/>
  <c r="J33" i="49"/>
  <c r="T33" i="49"/>
  <c r="J34" i="49"/>
  <c r="T34" i="49"/>
  <c r="J35" i="49"/>
  <c r="T35" i="49"/>
  <c r="J36" i="49"/>
  <c r="T36" i="49"/>
  <c r="J37" i="49"/>
  <c r="T37" i="49"/>
  <c r="J38" i="49"/>
  <c r="T38" i="49"/>
  <c r="J39" i="49"/>
  <c r="T39" i="49"/>
  <c r="J40" i="49"/>
  <c r="T40" i="49"/>
  <c r="J41" i="49"/>
  <c r="T41" i="49"/>
  <c r="T42" i="49"/>
  <c r="U42" i="49"/>
  <c r="V42" i="49" s="1"/>
  <c r="T43" i="49"/>
  <c r="J48" i="49"/>
  <c r="B85" i="95" l="1"/>
  <c r="B119" i="95"/>
  <c r="U16" i="49"/>
  <c r="V16" i="49" s="1"/>
  <c r="B95" i="95"/>
  <c r="U40" i="49"/>
  <c r="V40" i="49" s="1"/>
  <c r="U37" i="49"/>
  <c r="V37" i="49" s="1"/>
  <c r="U34" i="49"/>
  <c r="V34" i="49" s="1"/>
  <c r="U31" i="49"/>
  <c r="V31" i="49" s="1"/>
  <c r="U28" i="49"/>
  <c r="V28" i="49" s="1"/>
  <c r="U25" i="49"/>
  <c r="V25" i="49" s="1"/>
  <c r="U22" i="49"/>
  <c r="V22" i="49" s="1"/>
  <c r="U19" i="49"/>
  <c r="V19" i="49" s="1"/>
  <c r="U43" i="49"/>
  <c r="V43" i="49" s="1"/>
  <c r="U39" i="49"/>
  <c r="V39" i="49" s="1"/>
  <c r="U36" i="49"/>
  <c r="V36" i="49" s="1"/>
  <c r="U33" i="49"/>
  <c r="V33" i="49" s="1"/>
  <c r="U30" i="49"/>
  <c r="V30" i="49" s="1"/>
  <c r="U27" i="49"/>
  <c r="V27" i="49" s="1"/>
  <c r="U24" i="49"/>
  <c r="V24" i="49" s="1"/>
  <c r="U21" i="49"/>
  <c r="V21" i="49" s="1"/>
  <c r="U18" i="49"/>
  <c r="V18" i="49" s="1"/>
  <c r="U41" i="49"/>
  <c r="V41" i="49" s="1"/>
  <c r="U38" i="49"/>
  <c r="V38" i="49" s="1"/>
  <c r="U35" i="49"/>
  <c r="V35" i="49" s="1"/>
  <c r="U32" i="49"/>
  <c r="V32" i="49" s="1"/>
  <c r="U29" i="49"/>
  <c r="V29" i="49" s="1"/>
  <c r="U26" i="49"/>
  <c r="V26" i="49" s="1"/>
  <c r="U23" i="49"/>
  <c r="V23" i="49" s="1"/>
  <c r="U20" i="49"/>
  <c r="V20" i="49" s="1"/>
  <c r="U17" i="49"/>
  <c r="V17" i="49" s="1"/>
  <c r="V15" i="49"/>
  <c r="T12" i="49"/>
  <c r="B82" i="95"/>
  <c r="S9" i="52"/>
  <c r="I82" i="95" s="1"/>
  <c r="S9" i="51"/>
  <c r="I132" i="95" s="1"/>
  <c r="B132" i="95"/>
  <c r="J77" i="54"/>
  <c r="Y59" i="54" s="1"/>
  <c r="K77" i="54"/>
  <c r="H76" i="54"/>
  <c r="J76" i="54"/>
  <c r="Y46" i="54" s="1"/>
  <c r="G74" i="54"/>
  <c r="I76" i="54"/>
  <c r="K76" i="54"/>
  <c r="I77" i="54"/>
  <c r="V12" i="49" l="1"/>
  <c r="C9" i="49"/>
  <c r="L9" i="49" s="1"/>
  <c r="U12" i="49"/>
  <c r="Y44" i="54"/>
  <c r="Y39" i="54"/>
  <c r="Y37" i="54"/>
  <c r="Y49" i="54"/>
  <c r="Y42" i="54"/>
  <c r="Y47" i="54"/>
  <c r="Y40" i="54"/>
  <c r="Y45" i="54"/>
  <c r="Y38" i="54"/>
  <c r="Y50" i="54"/>
  <c r="Y43" i="54"/>
  <c r="Y36" i="54"/>
  <c r="Y48" i="54"/>
  <c r="Y41" i="54"/>
  <c r="Y54" i="54"/>
  <c r="Y66" i="54"/>
  <c r="Y52" i="54"/>
  <c r="Y64" i="54"/>
  <c r="Y63" i="54"/>
  <c r="Y57" i="54"/>
  <c r="Y62" i="54"/>
  <c r="Y55" i="54"/>
  <c r="Y60" i="54"/>
  <c r="Y53" i="54"/>
  <c r="Y65" i="54"/>
  <c r="Y58" i="54"/>
  <c r="Y56" i="54"/>
  <c r="Y61" i="54"/>
  <c r="K12" i="48"/>
  <c r="L12" i="48"/>
  <c r="M12" i="48"/>
  <c r="N12" i="48"/>
  <c r="O12" i="48"/>
  <c r="P12" i="48"/>
  <c r="Q12" i="48"/>
  <c r="R12" i="48"/>
  <c r="S12" i="48"/>
  <c r="J15" i="48"/>
  <c r="T15" i="48"/>
  <c r="U15" i="48" s="1"/>
  <c r="V15" i="48" s="1"/>
  <c r="J16" i="48"/>
  <c r="T16" i="48"/>
  <c r="J17" i="48"/>
  <c r="T17" i="48"/>
  <c r="J18" i="48"/>
  <c r="T18" i="48"/>
  <c r="U18" i="48"/>
  <c r="V18" i="48" s="1"/>
  <c r="J19" i="48"/>
  <c r="T19" i="48"/>
  <c r="J20" i="48"/>
  <c r="T20" i="48"/>
  <c r="J21" i="48"/>
  <c r="T21" i="48"/>
  <c r="J22" i="48"/>
  <c r="T22" i="48"/>
  <c r="U22" i="48"/>
  <c r="V22" i="48" s="1"/>
  <c r="J23" i="48"/>
  <c r="T23" i="48"/>
  <c r="U23" i="48"/>
  <c r="V23" i="48"/>
  <c r="K12" i="47"/>
  <c r="L12" i="47"/>
  <c r="M12" i="47"/>
  <c r="N12" i="47"/>
  <c r="O12" i="47"/>
  <c r="P12" i="47"/>
  <c r="Q12" i="47"/>
  <c r="R12" i="47"/>
  <c r="S12" i="47"/>
  <c r="J15" i="47"/>
  <c r="T15" i="47"/>
  <c r="U15" i="47" s="1"/>
  <c r="V15" i="47" s="1"/>
  <c r="J16" i="47"/>
  <c r="T16" i="47"/>
  <c r="U16" i="47" s="1"/>
  <c r="V16" i="47" s="1"/>
  <c r="J17" i="47"/>
  <c r="T17" i="47"/>
  <c r="J18" i="47"/>
  <c r="T18" i="47"/>
  <c r="J19" i="47"/>
  <c r="T19" i="47"/>
  <c r="U19" i="47" s="1"/>
  <c r="V19" i="47" s="1"/>
  <c r="J20" i="47"/>
  <c r="T20" i="47"/>
  <c r="U20" i="47" s="1"/>
  <c r="V20" i="47" s="1"/>
  <c r="T21" i="47"/>
  <c r="U21" i="47" s="1"/>
  <c r="V21" i="47" s="1"/>
  <c r="J22" i="47"/>
  <c r="T22" i="47"/>
  <c r="J23" i="47"/>
  <c r="T23" i="47"/>
  <c r="J24" i="47"/>
  <c r="T24" i="47"/>
  <c r="J25" i="47"/>
  <c r="T25" i="47"/>
  <c r="J26" i="47"/>
  <c r="T26" i="47"/>
  <c r="J27" i="47"/>
  <c r="T27" i="47"/>
  <c r="J28" i="47"/>
  <c r="T28" i="47"/>
  <c r="J29" i="47"/>
  <c r="T29" i="47"/>
  <c r="J30" i="47"/>
  <c r="T30" i="47"/>
  <c r="U30" i="47" s="1"/>
  <c r="V30" i="47" s="1"/>
  <c r="J31" i="47"/>
  <c r="T31" i="47"/>
  <c r="J32" i="47"/>
  <c r="T32" i="47"/>
  <c r="U32" i="47" s="1"/>
  <c r="V32" i="47" s="1"/>
  <c r="J33" i="47"/>
  <c r="T33" i="47"/>
  <c r="U33" i="47"/>
  <c r="V33" i="47" s="1"/>
  <c r="T34" i="47"/>
  <c r="U34" i="47"/>
  <c r="V34" i="47" s="1"/>
  <c r="J35" i="47"/>
  <c r="T35" i="47"/>
  <c r="U35" i="47" s="1"/>
  <c r="J36" i="47"/>
  <c r="T36" i="47"/>
  <c r="U36" i="47" s="1"/>
  <c r="V36" i="47" s="1"/>
  <c r="J37" i="47"/>
  <c r="T37" i="47"/>
  <c r="J38" i="47"/>
  <c r="T38" i="47"/>
  <c r="K12" i="46"/>
  <c r="L12" i="46"/>
  <c r="M12" i="46"/>
  <c r="N12" i="46"/>
  <c r="O12" i="46"/>
  <c r="P12" i="46"/>
  <c r="Q12" i="46"/>
  <c r="R12" i="46"/>
  <c r="S12" i="46"/>
  <c r="J15" i="46"/>
  <c r="T15" i="46"/>
  <c r="J16" i="46"/>
  <c r="T16" i="46"/>
  <c r="J17" i="46"/>
  <c r="T17" i="46"/>
  <c r="J18" i="46"/>
  <c r="T18" i="46"/>
  <c r="J19" i="46"/>
  <c r="T19" i="46"/>
  <c r="J20" i="46"/>
  <c r="T20" i="46"/>
  <c r="U20" i="46"/>
  <c r="V20" i="46" s="1"/>
  <c r="J21" i="46"/>
  <c r="T21" i="46"/>
  <c r="J22" i="46"/>
  <c r="T22" i="46"/>
  <c r="U22" i="46"/>
  <c r="V22" i="46" s="1"/>
  <c r="J23" i="46"/>
  <c r="T23" i="46"/>
  <c r="J24" i="46"/>
  <c r="T24" i="46"/>
  <c r="U24" i="46"/>
  <c r="V24" i="46" s="1"/>
  <c r="J25" i="46"/>
  <c r="T25" i="46"/>
  <c r="J26" i="46"/>
  <c r="T26" i="46"/>
  <c r="U26" i="46"/>
  <c r="V26" i="46" s="1"/>
  <c r="J27" i="46"/>
  <c r="T27" i="46"/>
  <c r="J28" i="46"/>
  <c r="T28" i="46"/>
  <c r="J29" i="46"/>
  <c r="T29" i="46"/>
  <c r="J30" i="46"/>
  <c r="T30" i="46"/>
  <c r="J31" i="46"/>
  <c r="T31" i="46"/>
  <c r="J32" i="46"/>
  <c r="T32" i="46"/>
  <c r="J33" i="46"/>
  <c r="T33" i="46"/>
  <c r="J34" i="46"/>
  <c r="T34" i="46"/>
  <c r="U34" i="46"/>
  <c r="V34" i="46" s="1"/>
  <c r="J35" i="46"/>
  <c r="T35" i="46"/>
  <c r="J36" i="46"/>
  <c r="T36" i="46"/>
  <c r="U36" i="46"/>
  <c r="V36" i="46" s="1"/>
  <c r="J37" i="46"/>
  <c r="T37" i="46"/>
  <c r="J38" i="46"/>
  <c r="T38" i="46"/>
  <c r="J39" i="46"/>
  <c r="T39" i="46"/>
  <c r="J40" i="46"/>
  <c r="T40" i="46"/>
  <c r="J41" i="46"/>
  <c r="T41" i="46"/>
  <c r="U41" i="46"/>
  <c r="V41" i="46" s="1"/>
  <c r="J42" i="46"/>
  <c r="T42" i="46"/>
  <c r="J43" i="46"/>
  <c r="T43" i="46"/>
  <c r="J44" i="46"/>
  <c r="T44" i="46"/>
  <c r="U44" i="46" s="1"/>
  <c r="V44" i="46" s="1"/>
  <c r="K12" i="45"/>
  <c r="L12" i="45"/>
  <c r="M12" i="45"/>
  <c r="N12" i="45"/>
  <c r="O12" i="45"/>
  <c r="P12" i="45"/>
  <c r="Q12" i="45"/>
  <c r="R12" i="45"/>
  <c r="S12" i="45"/>
  <c r="J15" i="45"/>
  <c r="T15" i="45"/>
  <c r="U15" i="45" s="1"/>
  <c r="V15" i="45" s="1"/>
  <c r="J16" i="45"/>
  <c r="T16" i="45"/>
  <c r="U16" i="45"/>
  <c r="V16" i="45" s="1"/>
  <c r="J17" i="45"/>
  <c r="T17" i="45"/>
  <c r="U17" i="45" s="1"/>
  <c r="J18" i="45"/>
  <c r="T18" i="45"/>
  <c r="U18" i="45" s="1"/>
  <c r="V18" i="45" s="1"/>
  <c r="J19" i="45"/>
  <c r="T19" i="45"/>
  <c r="U19" i="45" s="1"/>
  <c r="V19" i="45" s="1"/>
  <c r="J20" i="45"/>
  <c r="T20" i="45"/>
  <c r="U20" i="45" s="1"/>
  <c r="V20" i="45" s="1"/>
  <c r="T21" i="45"/>
  <c r="U21" i="45" s="1"/>
  <c r="V21" i="45" s="1"/>
  <c r="J22" i="45"/>
  <c r="T22" i="45"/>
  <c r="U22" i="45"/>
  <c r="V22" i="45" s="1"/>
  <c r="J23" i="45"/>
  <c r="T23" i="45"/>
  <c r="U23" i="45" s="1"/>
  <c r="V23" i="45" s="1"/>
  <c r="J24" i="45"/>
  <c r="T24" i="45"/>
  <c r="U24" i="45" s="1"/>
  <c r="V24" i="45" s="1"/>
  <c r="J25" i="45"/>
  <c r="T25" i="45"/>
  <c r="U25" i="45" s="1"/>
  <c r="V25" i="45" s="1"/>
  <c r="J26" i="45"/>
  <c r="T26" i="45"/>
  <c r="U26" i="45"/>
  <c r="V26" i="45" s="1"/>
  <c r="J27" i="45"/>
  <c r="T27" i="45"/>
  <c r="U27" i="45" s="1"/>
  <c r="V27" i="45" s="1"/>
  <c r="J28" i="45"/>
  <c r="T28" i="45"/>
  <c r="U28" i="45" s="1"/>
  <c r="V28" i="45" s="1"/>
  <c r="J29" i="45"/>
  <c r="T29" i="45"/>
  <c r="U29" i="45" s="1"/>
  <c r="V29" i="45" s="1"/>
  <c r="J30" i="45"/>
  <c r="T30" i="45"/>
  <c r="U30" i="45" s="1"/>
  <c r="V30" i="45" s="1"/>
  <c r="J31" i="45"/>
  <c r="T31" i="45"/>
  <c r="U31" i="45" s="1"/>
  <c r="V31" i="45" s="1"/>
  <c r="J32" i="45"/>
  <c r="T32" i="45"/>
  <c r="U32" i="45"/>
  <c r="V32" i="45" s="1"/>
  <c r="J33" i="45"/>
  <c r="T33" i="45"/>
  <c r="U33" i="45" s="1"/>
  <c r="J34" i="45"/>
  <c r="T34" i="45"/>
  <c r="U34" i="45" s="1"/>
  <c r="V34" i="45" s="1"/>
  <c r="J35" i="45"/>
  <c r="T35" i="45"/>
  <c r="U35" i="45"/>
  <c r="V35" i="45"/>
  <c r="J36" i="45"/>
  <c r="T36" i="45"/>
  <c r="U36" i="45" s="1"/>
  <c r="V36" i="45" s="1"/>
  <c r="J37" i="45"/>
  <c r="T37" i="45"/>
  <c r="U37" i="45" s="1"/>
  <c r="V37" i="45" s="1"/>
  <c r="J38" i="45"/>
  <c r="T38" i="45"/>
  <c r="U38" i="45" s="1"/>
  <c r="V38" i="45" s="1"/>
  <c r="J39" i="45"/>
  <c r="T39" i="45"/>
  <c r="U39" i="45" s="1"/>
  <c r="V39" i="45" s="1"/>
  <c r="J40" i="45"/>
  <c r="T40" i="45"/>
  <c r="U40" i="45" s="1"/>
  <c r="V40" i="45" s="1"/>
  <c r="J41" i="45"/>
  <c r="T41" i="45"/>
  <c r="U41" i="45"/>
  <c r="V41" i="45" s="1"/>
  <c r="J42" i="45"/>
  <c r="T42" i="45"/>
  <c r="U42" i="45"/>
  <c r="V42" i="45" s="1"/>
  <c r="J43" i="45"/>
  <c r="T43" i="45"/>
  <c r="U43" i="45" s="1"/>
  <c r="V43" i="45" s="1"/>
  <c r="J44" i="45"/>
  <c r="T44" i="45"/>
  <c r="U44" i="45" s="1"/>
  <c r="V44" i="45" s="1"/>
  <c r="J45" i="45"/>
  <c r="T45" i="45"/>
  <c r="U45" i="45" s="1"/>
  <c r="V45" i="45" s="1"/>
  <c r="J46" i="45"/>
  <c r="T46" i="45"/>
  <c r="U46" i="45"/>
  <c r="V46" i="45" s="1"/>
  <c r="J47" i="45"/>
  <c r="T47" i="45"/>
  <c r="U47" i="45" s="1"/>
  <c r="V47" i="45" s="1"/>
  <c r="J48" i="45"/>
  <c r="T48" i="45"/>
  <c r="U48" i="45" s="1"/>
  <c r="V48" i="45" s="1"/>
  <c r="T49" i="45"/>
  <c r="U49" i="45" s="1"/>
  <c r="V49" i="45" s="1"/>
  <c r="J50" i="45"/>
  <c r="T50" i="45"/>
  <c r="U50" i="45" s="1"/>
  <c r="V50" i="45" s="1"/>
  <c r="J51" i="45"/>
  <c r="T51" i="45"/>
  <c r="U51" i="45" s="1"/>
  <c r="V51" i="45" s="1"/>
  <c r="J52" i="45"/>
  <c r="T52" i="45"/>
  <c r="U52" i="45" s="1"/>
  <c r="V52" i="45" s="1"/>
  <c r="J53" i="45"/>
  <c r="T53" i="45"/>
  <c r="U53" i="45" s="1"/>
  <c r="J54" i="45"/>
  <c r="T54" i="45"/>
  <c r="U54" i="45" s="1"/>
  <c r="J55" i="45"/>
  <c r="T55" i="45"/>
  <c r="U55" i="45" s="1"/>
  <c r="V55" i="45" s="1"/>
  <c r="U20" i="48" l="1"/>
  <c r="V20" i="48" s="1"/>
  <c r="U16" i="48"/>
  <c r="V16" i="48" s="1"/>
  <c r="U19" i="48"/>
  <c r="V19" i="48" s="1"/>
  <c r="U21" i="48"/>
  <c r="V21" i="48" s="1"/>
  <c r="U29" i="47"/>
  <c r="V29" i="47" s="1"/>
  <c r="U28" i="46"/>
  <c r="V28" i="46" s="1"/>
  <c r="U23" i="46"/>
  <c r="V23" i="46" s="1"/>
  <c r="U42" i="46"/>
  <c r="V42" i="46" s="1"/>
  <c r="U32" i="46"/>
  <c r="V32" i="46" s="1"/>
  <c r="U27" i="46"/>
  <c r="V27" i="46" s="1"/>
  <c r="U37" i="47"/>
  <c r="V54" i="45"/>
  <c r="F63" i="45"/>
  <c r="V33" i="45"/>
  <c r="F62" i="45"/>
  <c r="S9" i="49"/>
  <c r="I116" i="95" s="1"/>
  <c r="B116" i="95"/>
  <c r="U23" i="47"/>
  <c r="V23" i="47" s="1"/>
  <c r="U38" i="47"/>
  <c r="V38" i="47" s="1"/>
  <c r="U21" i="46"/>
  <c r="V21" i="46" s="1"/>
  <c r="U19" i="46"/>
  <c r="V19" i="46" s="1"/>
  <c r="U40" i="46"/>
  <c r="V40" i="46" s="1"/>
  <c r="U35" i="46"/>
  <c r="V35" i="46" s="1"/>
  <c r="U43" i="46"/>
  <c r="V43" i="46" s="1"/>
  <c r="U30" i="46"/>
  <c r="V30" i="46" s="1"/>
  <c r="U38" i="46"/>
  <c r="V38" i="46" s="1"/>
  <c r="U25" i="46"/>
  <c r="V25" i="46" s="1"/>
  <c r="U15" i="46"/>
  <c r="V15" i="46" s="1"/>
  <c r="U31" i="46"/>
  <c r="V31" i="46" s="1"/>
  <c r="U18" i="46"/>
  <c r="V18" i="46" s="1"/>
  <c r="U17" i="46"/>
  <c r="V17" i="46" s="1"/>
  <c r="U33" i="46"/>
  <c r="V33" i="46" s="1"/>
  <c r="U37" i="46"/>
  <c r="V37" i="46" s="1"/>
  <c r="U39" i="46"/>
  <c r="V39" i="46" s="1"/>
  <c r="U29" i="46"/>
  <c r="V29" i="46" s="1"/>
  <c r="U16" i="46"/>
  <c r="V16" i="46" s="1"/>
  <c r="T12" i="46"/>
  <c r="T12" i="48"/>
  <c r="U17" i="48"/>
  <c r="V17" i="48" s="1"/>
  <c r="V12" i="48" s="1"/>
  <c r="U27" i="47"/>
  <c r="V27" i="47" s="1"/>
  <c r="U26" i="47"/>
  <c r="V26" i="47" s="1"/>
  <c r="U22" i="47"/>
  <c r="V22" i="47" s="1"/>
  <c r="V35" i="47"/>
  <c r="T12" i="47"/>
  <c r="U31" i="47"/>
  <c r="V31" i="47" s="1"/>
  <c r="U28" i="47"/>
  <c r="V28" i="47" s="1"/>
  <c r="U25" i="47"/>
  <c r="U18" i="47"/>
  <c r="V18" i="47" s="1"/>
  <c r="U24" i="47"/>
  <c r="V24" i="47" s="1"/>
  <c r="U17" i="47"/>
  <c r="V17" i="47" s="1"/>
  <c r="C9" i="48"/>
  <c r="L9" i="48" s="1"/>
  <c r="U12" i="45"/>
  <c r="V53" i="45"/>
  <c r="V17" i="45"/>
  <c r="C9" i="45"/>
  <c r="L9" i="45" s="1"/>
  <c r="S9" i="45" s="1"/>
  <c r="T12" i="45"/>
  <c r="V37" i="47" l="1"/>
  <c r="F46" i="47"/>
  <c r="V25" i="47"/>
  <c r="F45" i="47"/>
  <c r="V12" i="46"/>
  <c r="C9" i="46"/>
  <c r="L9" i="46" s="1"/>
  <c r="U12" i="46"/>
  <c r="S9" i="46"/>
  <c r="I122" i="95" s="1"/>
  <c r="B122" i="95"/>
  <c r="V12" i="45"/>
  <c r="U12" i="48"/>
  <c r="S9" i="48"/>
  <c r="I124" i="95" s="1"/>
  <c r="B124" i="95"/>
  <c r="C9" i="47"/>
  <c r="L9" i="47" s="1"/>
  <c r="S9" i="47" s="1"/>
  <c r="I94" i="95" s="1"/>
  <c r="V12" i="47"/>
  <c r="U12" i="47"/>
  <c r="E62" i="45"/>
  <c r="G62" i="45" s="1"/>
  <c r="E63" i="45"/>
  <c r="B94" i="95" l="1"/>
  <c r="E46" i="47"/>
  <c r="E45" i="47"/>
  <c r="G45" i="47" s="1"/>
  <c r="H65" i="45"/>
  <c r="I65" i="45"/>
  <c r="J65" i="45"/>
  <c r="K65" i="45"/>
  <c r="I66" i="45"/>
  <c r="J66" i="45"/>
  <c r="K66" i="45"/>
  <c r="G63" i="45"/>
  <c r="Y23" i="45" l="1"/>
  <c r="Y36" i="45"/>
  <c r="Y24" i="45"/>
  <c r="Y37" i="45"/>
  <c r="Y35" i="45"/>
  <c r="Y25" i="45"/>
  <c r="Y38" i="45"/>
  <c r="Y48" i="45"/>
  <c r="Y26" i="45"/>
  <c r="Y39" i="45"/>
  <c r="Y40" i="45"/>
  <c r="Y27" i="45"/>
  <c r="Y41" i="45"/>
  <c r="Y28" i="45"/>
  <c r="Y42" i="45"/>
  <c r="Y29" i="45"/>
  <c r="Y43" i="45"/>
  <c r="Y30" i="45"/>
  <c r="Y44" i="45"/>
  <c r="Y31" i="45"/>
  <c r="Y45" i="45"/>
  <c r="Y32" i="45"/>
  <c r="Y46" i="45"/>
  <c r="Y33" i="45"/>
  <c r="Y47" i="45"/>
  <c r="Y34" i="45"/>
  <c r="Y53" i="45"/>
  <c r="Y50" i="45"/>
  <c r="I49" i="47"/>
  <c r="J49" i="47"/>
  <c r="Y36" i="47" s="1"/>
  <c r="K49" i="47"/>
  <c r="G46" i="47"/>
  <c r="H48" i="47"/>
  <c r="I48" i="47"/>
  <c r="J48" i="47"/>
  <c r="Y26" i="47" s="1"/>
  <c r="K48" i="47"/>
  <c r="Y22" i="45"/>
  <c r="Y55" i="45"/>
  <c r="Y51" i="45"/>
  <c r="Y54" i="45"/>
  <c r="Y52" i="45"/>
  <c r="Y31" i="47" l="1"/>
  <c r="Y28" i="47"/>
  <c r="Y24" i="47"/>
  <c r="Y30" i="47"/>
  <c r="Y33" i="47"/>
  <c r="Y22" i="47"/>
  <c r="Y27" i="47"/>
  <c r="Y32" i="47"/>
  <c r="Y29" i="47"/>
  <c r="Y25" i="47"/>
  <c r="Y23" i="47"/>
  <c r="Y37" i="47"/>
  <c r="Y38" i="47"/>
  <c r="Y35" i="47"/>
  <c r="K12" i="44"/>
  <c r="L12" i="44"/>
  <c r="M12" i="44"/>
  <c r="N12" i="44"/>
  <c r="O12" i="44"/>
  <c r="P12" i="44"/>
  <c r="Q12" i="44"/>
  <c r="R12" i="44"/>
  <c r="S12" i="44"/>
  <c r="J15" i="44"/>
  <c r="T15" i="44"/>
  <c r="U15" i="44" s="1"/>
  <c r="V15" i="44" s="1"/>
  <c r="J16" i="44"/>
  <c r="T16" i="44"/>
  <c r="J17" i="44"/>
  <c r="T17" i="44"/>
  <c r="U17" i="44" s="1"/>
  <c r="V17" i="44" s="1"/>
  <c r="J18" i="44"/>
  <c r="T18" i="44"/>
  <c r="U18" i="44" s="1"/>
  <c r="V18" i="44" s="1"/>
  <c r="J19" i="44"/>
  <c r="T19" i="44"/>
  <c r="U19" i="44" s="1"/>
  <c r="V19" i="44" s="1"/>
  <c r="J20" i="44"/>
  <c r="T20" i="44"/>
  <c r="J21" i="44"/>
  <c r="T21" i="44"/>
  <c r="J22" i="44"/>
  <c r="T22" i="44"/>
  <c r="J23" i="44"/>
  <c r="T23" i="44"/>
  <c r="J24" i="44"/>
  <c r="T24" i="44"/>
  <c r="J25" i="44"/>
  <c r="T25" i="44"/>
  <c r="J26" i="44"/>
  <c r="T26" i="44"/>
  <c r="U26" i="44" s="1"/>
  <c r="V26" i="44" s="1"/>
  <c r="J27" i="44"/>
  <c r="T27" i="44"/>
  <c r="U27" i="44" s="1"/>
  <c r="V27" i="44" s="1"/>
  <c r="J28" i="44"/>
  <c r="T28" i="44"/>
  <c r="U28" i="44" s="1"/>
  <c r="V28" i="44" s="1"/>
  <c r="T29" i="44"/>
  <c r="U29" i="44" s="1"/>
  <c r="V29" i="44" s="1"/>
  <c r="J30" i="44"/>
  <c r="T30" i="44"/>
  <c r="J31" i="44"/>
  <c r="T31" i="44"/>
  <c r="J32" i="44"/>
  <c r="T32" i="44"/>
  <c r="J33" i="44"/>
  <c r="T33" i="44"/>
  <c r="J34" i="44"/>
  <c r="T34" i="44"/>
  <c r="U34" i="44" s="1"/>
  <c r="V34" i="44" s="1"/>
  <c r="T35" i="44"/>
  <c r="U35" i="44" s="1"/>
  <c r="V35" i="44" s="1"/>
  <c r="J36" i="44"/>
  <c r="T36" i="44"/>
  <c r="J37" i="44"/>
  <c r="T37" i="44"/>
  <c r="J38" i="44"/>
  <c r="T38" i="44"/>
  <c r="J39" i="44"/>
  <c r="T39" i="44"/>
  <c r="U39" i="44" s="1"/>
  <c r="V39" i="44" s="1"/>
  <c r="K12" i="43"/>
  <c r="L12" i="43"/>
  <c r="M12" i="43"/>
  <c r="N12" i="43"/>
  <c r="O12" i="43"/>
  <c r="P12" i="43"/>
  <c r="Q12" i="43"/>
  <c r="R12" i="43"/>
  <c r="S12" i="43"/>
  <c r="J15" i="43"/>
  <c r="T15" i="43"/>
  <c r="J16" i="43"/>
  <c r="T16" i="43"/>
  <c r="J17" i="43"/>
  <c r="T17" i="43"/>
  <c r="J18" i="43"/>
  <c r="T18" i="43"/>
  <c r="J19" i="43"/>
  <c r="T19" i="43"/>
  <c r="J20" i="43"/>
  <c r="T20" i="43"/>
  <c r="J21" i="43"/>
  <c r="T21" i="43"/>
  <c r="J22" i="43"/>
  <c r="T22" i="43"/>
  <c r="J23" i="43"/>
  <c r="T23" i="43"/>
  <c r="J24" i="43"/>
  <c r="T24" i="43"/>
  <c r="J25" i="43"/>
  <c r="T25" i="43"/>
  <c r="J26" i="43"/>
  <c r="T26" i="43"/>
  <c r="J27" i="43"/>
  <c r="T27" i="43"/>
  <c r="J28" i="43"/>
  <c r="T28" i="43"/>
  <c r="J29" i="43"/>
  <c r="T29" i="43"/>
  <c r="J30" i="43"/>
  <c r="T30" i="43"/>
  <c r="J31" i="43"/>
  <c r="T31" i="43"/>
  <c r="J32" i="43"/>
  <c r="T32" i="43"/>
  <c r="J33" i="43"/>
  <c r="T33" i="43"/>
  <c r="U33" i="43"/>
  <c r="V33" i="43" s="1"/>
  <c r="J34" i="43"/>
  <c r="T34" i="43"/>
  <c r="U34" i="43"/>
  <c r="V34" i="43" s="1"/>
  <c r="J35" i="43"/>
  <c r="T35" i="43"/>
  <c r="J36" i="43"/>
  <c r="T36" i="43"/>
  <c r="J37" i="43"/>
  <c r="T37" i="43"/>
  <c r="J38" i="43"/>
  <c r="T38" i="43"/>
  <c r="J39" i="43"/>
  <c r="T39" i="43"/>
  <c r="J40" i="43"/>
  <c r="T40" i="43"/>
  <c r="J41" i="43"/>
  <c r="T41" i="43"/>
  <c r="K12" i="42"/>
  <c r="L12" i="42"/>
  <c r="M12" i="42"/>
  <c r="N12" i="42"/>
  <c r="O12" i="42"/>
  <c r="P12" i="42"/>
  <c r="Q12" i="42"/>
  <c r="R12" i="42"/>
  <c r="S12" i="42"/>
  <c r="J15" i="42"/>
  <c r="T15" i="42"/>
  <c r="U15" i="42" s="1"/>
  <c r="J16" i="42"/>
  <c r="T16" i="42"/>
  <c r="U16" i="42" s="1"/>
  <c r="V16" i="42" s="1"/>
  <c r="J17" i="42"/>
  <c r="T17" i="42"/>
  <c r="U17" i="42" s="1"/>
  <c r="V17" i="42" s="1"/>
  <c r="J18" i="42"/>
  <c r="T18" i="42"/>
  <c r="U18" i="42" s="1"/>
  <c r="V18" i="42" s="1"/>
  <c r="J19" i="42"/>
  <c r="T19" i="42"/>
  <c r="U19" i="42" s="1"/>
  <c r="V19" i="42" s="1"/>
  <c r="J20" i="42"/>
  <c r="T20" i="42"/>
  <c r="J21" i="42"/>
  <c r="T21" i="42"/>
  <c r="J22" i="42"/>
  <c r="T22" i="42"/>
  <c r="U22" i="42"/>
  <c r="V22" i="42" s="1"/>
  <c r="J23" i="42"/>
  <c r="T23" i="42"/>
  <c r="J24" i="42"/>
  <c r="T24" i="42"/>
  <c r="J25" i="42"/>
  <c r="T25" i="42"/>
  <c r="J26" i="42"/>
  <c r="T26" i="42"/>
  <c r="J27" i="42"/>
  <c r="T27" i="42"/>
  <c r="J28" i="42"/>
  <c r="T28" i="42"/>
  <c r="J29" i="42"/>
  <c r="T29" i="42"/>
  <c r="J30" i="42"/>
  <c r="T30" i="42"/>
  <c r="J31" i="42"/>
  <c r="T31" i="42"/>
  <c r="J32" i="42"/>
  <c r="T32" i="42"/>
  <c r="U32" i="42"/>
  <c r="V32" i="42" s="1"/>
  <c r="J33" i="42"/>
  <c r="T33" i="42"/>
  <c r="J34" i="42"/>
  <c r="T34" i="42"/>
  <c r="J35" i="42"/>
  <c r="T35" i="42"/>
  <c r="J36" i="42"/>
  <c r="T36" i="42"/>
  <c r="J37" i="42"/>
  <c r="T37" i="42"/>
  <c r="U37" i="42"/>
  <c r="V37" i="42" s="1"/>
  <c r="J38" i="42"/>
  <c r="T38" i="42"/>
  <c r="J39" i="42"/>
  <c r="T39" i="42"/>
  <c r="U39" i="42"/>
  <c r="V39" i="42" s="1"/>
  <c r="J40" i="42"/>
  <c r="T40" i="42"/>
  <c r="U40" i="42" s="1"/>
  <c r="V40" i="42" s="1"/>
  <c r="J41" i="42"/>
  <c r="T41" i="42"/>
  <c r="U41" i="42"/>
  <c r="V41" i="42" s="1"/>
  <c r="J42" i="42"/>
  <c r="T42" i="42"/>
  <c r="J43" i="42"/>
  <c r="T43" i="42"/>
  <c r="J44" i="42"/>
  <c r="T44" i="42"/>
  <c r="U44" i="42" s="1"/>
  <c r="V44" i="42" s="1"/>
  <c r="K12" i="41"/>
  <c r="L12" i="41"/>
  <c r="M12" i="41"/>
  <c r="N12" i="41"/>
  <c r="O12" i="41"/>
  <c r="P12" i="41"/>
  <c r="Q12" i="41"/>
  <c r="R12" i="41"/>
  <c r="S12" i="41"/>
  <c r="J15" i="41"/>
  <c r="T15" i="41"/>
  <c r="J16" i="41"/>
  <c r="T16" i="41"/>
  <c r="U16" i="41" s="1"/>
  <c r="V16" i="41" s="1"/>
  <c r="J17" i="41"/>
  <c r="T17" i="41"/>
  <c r="J18" i="41"/>
  <c r="T18" i="41"/>
  <c r="J19" i="41"/>
  <c r="T19" i="41"/>
  <c r="J20" i="41"/>
  <c r="T20" i="41"/>
  <c r="U20" i="41"/>
  <c r="V20" i="41" s="1"/>
  <c r="J21" i="41"/>
  <c r="T21" i="41"/>
  <c r="J43" i="41"/>
  <c r="J44" i="41"/>
  <c r="T44" i="41"/>
  <c r="U44" i="41"/>
  <c r="V44" i="41" s="1"/>
  <c r="J45" i="41"/>
  <c r="T45" i="41"/>
  <c r="J46" i="41"/>
  <c r="T46" i="41"/>
  <c r="K12" i="40"/>
  <c r="L12" i="40"/>
  <c r="M12" i="40"/>
  <c r="N12" i="40"/>
  <c r="O12" i="40"/>
  <c r="P12" i="40"/>
  <c r="Q12" i="40"/>
  <c r="R12" i="40"/>
  <c r="S12" i="40"/>
  <c r="J15" i="40"/>
  <c r="T15" i="40"/>
  <c r="J16" i="40"/>
  <c r="T16" i="40"/>
  <c r="U16" i="40" s="1"/>
  <c r="V16" i="40" s="1"/>
  <c r="J17" i="40"/>
  <c r="T17" i="40"/>
  <c r="U17" i="40" s="1"/>
  <c r="V17" i="40" s="1"/>
  <c r="J18" i="40"/>
  <c r="T18" i="40"/>
  <c r="U18" i="40" s="1"/>
  <c r="V18" i="40" s="1"/>
  <c r="J19" i="40"/>
  <c r="T19" i="40"/>
  <c r="U19" i="40" s="1"/>
  <c r="V19" i="40" s="1"/>
  <c r="J20" i="40"/>
  <c r="T20" i="40"/>
  <c r="U20" i="40" s="1"/>
  <c r="V20" i="40" s="1"/>
  <c r="J21" i="40"/>
  <c r="T21" i="40"/>
  <c r="U21" i="40"/>
  <c r="V21" i="40" s="1"/>
  <c r="J22" i="40"/>
  <c r="T22" i="40"/>
  <c r="U22" i="40"/>
  <c r="V22" i="40" s="1"/>
  <c r="J23" i="40"/>
  <c r="T23" i="40"/>
  <c r="U23" i="40" s="1"/>
  <c r="V23" i="40" s="1"/>
  <c r="J24" i="40"/>
  <c r="T24" i="40"/>
  <c r="U24" i="40"/>
  <c r="V24" i="40" s="1"/>
  <c r="J25" i="40"/>
  <c r="T25" i="40"/>
  <c r="U25" i="40" s="1"/>
  <c r="V25" i="40" s="1"/>
  <c r="J26" i="40"/>
  <c r="T26" i="40"/>
  <c r="U26" i="40" s="1"/>
  <c r="V26" i="40" s="1"/>
  <c r="J27" i="40"/>
  <c r="T27" i="40"/>
  <c r="U27" i="40" s="1"/>
  <c r="V27" i="40" s="1"/>
  <c r="J28" i="40"/>
  <c r="T28" i="40"/>
  <c r="U28" i="40"/>
  <c r="V28" i="40" s="1"/>
  <c r="J29" i="40"/>
  <c r="T29" i="40"/>
  <c r="U29" i="40" s="1"/>
  <c r="V29" i="40" s="1"/>
  <c r="J30" i="40"/>
  <c r="T30" i="40"/>
  <c r="U30" i="40" s="1"/>
  <c r="V30" i="40" s="1"/>
  <c r="J31" i="40"/>
  <c r="T31" i="40"/>
  <c r="U31" i="40" s="1"/>
  <c r="V31" i="40" s="1"/>
  <c r="J32" i="40"/>
  <c r="T32" i="40"/>
  <c r="U32" i="40" s="1"/>
  <c r="V32" i="40" s="1"/>
  <c r="J33" i="40"/>
  <c r="T33" i="40"/>
  <c r="U33" i="40"/>
  <c r="V33" i="40" s="1"/>
  <c r="J34" i="40"/>
  <c r="T34" i="40"/>
  <c r="U34" i="40"/>
  <c r="V34" i="40" s="1"/>
  <c r="J35" i="40"/>
  <c r="T35" i="40"/>
  <c r="U35" i="40" s="1"/>
  <c r="V35" i="40" s="1"/>
  <c r="J36" i="40"/>
  <c r="T36" i="40"/>
  <c r="U36" i="40"/>
  <c r="V36" i="40" s="1"/>
  <c r="J37" i="40"/>
  <c r="T37" i="40"/>
  <c r="U37" i="40" s="1"/>
  <c r="V37" i="40" s="1"/>
  <c r="J38" i="40"/>
  <c r="T38" i="40"/>
  <c r="U38" i="40" s="1"/>
  <c r="V38" i="40" s="1"/>
  <c r="J39" i="40"/>
  <c r="T39" i="40"/>
  <c r="U39" i="40" s="1"/>
  <c r="V39" i="40" s="1"/>
  <c r="J40" i="40"/>
  <c r="T40" i="40"/>
  <c r="U40" i="40" s="1"/>
  <c r="V40" i="40" s="1"/>
  <c r="J41" i="40"/>
  <c r="T41" i="40"/>
  <c r="U41" i="40" s="1"/>
  <c r="V41" i="40" s="1"/>
  <c r="J42" i="40"/>
  <c r="T42" i="40"/>
  <c r="U42" i="40" s="1"/>
  <c r="V42" i="40" s="1"/>
  <c r="J43" i="40"/>
  <c r="T43" i="40"/>
  <c r="U43" i="40" s="1"/>
  <c r="V43" i="40" s="1"/>
  <c r="J44" i="40"/>
  <c r="T44" i="40"/>
  <c r="U44" i="40" s="1"/>
  <c r="V44" i="40" s="1"/>
  <c r="U20" i="44" l="1"/>
  <c r="V20" i="44" s="1"/>
  <c r="U20" i="43"/>
  <c r="V20" i="43" s="1"/>
  <c r="U40" i="43"/>
  <c r="V40" i="43" s="1"/>
  <c r="U24" i="43"/>
  <c r="V24" i="43" s="1"/>
  <c r="U27" i="43"/>
  <c r="V27" i="43" s="1"/>
  <c r="U22" i="43"/>
  <c r="V22" i="43" s="1"/>
  <c r="U35" i="42"/>
  <c r="V35" i="42" s="1"/>
  <c r="U20" i="42"/>
  <c r="V20" i="42" s="1"/>
  <c r="U29" i="42"/>
  <c r="V29" i="42" s="1"/>
  <c r="U38" i="42"/>
  <c r="V38" i="42" s="1"/>
  <c r="U28" i="42"/>
  <c r="V28" i="42" s="1"/>
  <c r="U18" i="41"/>
  <c r="V18" i="41" s="1"/>
  <c r="T12" i="44"/>
  <c r="U37" i="44"/>
  <c r="V37" i="44" s="1"/>
  <c r="U38" i="44"/>
  <c r="U23" i="44"/>
  <c r="V23" i="44" s="1"/>
  <c r="U24" i="44"/>
  <c r="V24" i="44" s="1"/>
  <c r="U23" i="43"/>
  <c r="V23" i="43" s="1"/>
  <c r="U19" i="43"/>
  <c r="V19" i="43" s="1"/>
  <c r="U41" i="43"/>
  <c r="V41" i="43" s="1"/>
  <c r="U36" i="43"/>
  <c r="V36" i="43" s="1"/>
  <c r="U31" i="43"/>
  <c r="V31" i="43" s="1"/>
  <c r="U37" i="43"/>
  <c r="V37" i="43" s="1"/>
  <c r="U30" i="43"/>
  <c r="V30" i="43" s="1"/>
  <c r="U26" i="43"/>
  <c r="V26" i="43" s="1"/>
  <c r="U29" i="43"/>
  <c r="V29" i="43" s="1"/>
  <c r="U18" i="43"/>
  <c r="V18" i="43" s="1"/>
  <c r="U32" i="43"/>
  <c r="V32" i="43" s="1"/>
  <c r="U21" i="43"/>
  <c r="V21" i="43" s="1"/>
  <c r="U39" i="43"/>
  <c r="V39" i="43" s="1"/>
  <c r="U17" i="43"/>
  <c r="V17" i="43" s="1"/>
  <c r="U33" i="42"/>
  <c r="V33" i="42" s="1"/>
  <c r="U25" i="42"/>
  <c r="V25" i="42" s="1"/>
  <c r="U21" i="42"/>
  <c r="V21" i="42" s="1"/>
  <c r="U36" i="42"/>
  <c r="V36" i="42" s="1"/>
  <c r="U24" i="42"/>
  <c r="V24" i="42" s="1"/>
  <c r="U27" i="42"/>
  <c r="V27" i="42" s="1"/>
  <c r="U23" i="42"/>
  <c r="V23" i="42" s="1"/>
  <c r="U34" i="42"/>
  <c r="V34" i="42" s="1"/>
  <c r="U26" i="42"/>
  <c r="V26" i="42" s="1"/>
  <c r="U43" i="42"/>
  <c r="V43" i="42" s="1"/>
  <c r="U30" i="42"/>
  <c r="V30" i="42" s="1"/>
  <c r="U42" i="42"/>
  <c r="V42" i="42" s="1"/>
  <c r="U31" i="42"/>
  <c r="V31" i="42" s="1"/>
  <c r="V15" i="42"/>
  <c r="T12" i="42"/>
  <c r="U21" i="41"/>
  <c r="V21" i="41" s="1"/>
  <c r="U17" i="41"/>
  <c r="V17" i="41" s="1"/>
  <c r="U46" i="41"/>
  <c r="V46" i="41" s="1"/>
  <c r="U15" i="41"/>
  <c r="V15" i="41" s="1"/>
  <c r="T12" i="40"/>
  <c r="U15" i="40"/>
  <c r="V15" i="40" s="1"/>
  <c r="V12" i="40" s="1"/>
  <c r="U22" i="44"/>
  <c r="V22" i="44" s="1"/>
  <c r="U31" i="44"/>
  <c r="V31" i="44" s="1"/>
  <c r="U36" i="44"/>
  <c r="V36" i="44" s="1"/>
  <c r="U33" i="44"/>
  <c r="V33" i="44" s="1"/>
  <c r="U30" i="44"/>
  <c r="V30" i="44" s="1"/>
  <c r="U21" i="44"/>
  <c r="V21" i="44" s="1"/>
  <c r="U32" i="44"/>
  <c r="U16" i="44"/>
  <c r="V16" i="44" s="1"/>
  <c r="U25" i="44"/>
  <c r="V25" i="44" s="1"/>
  <c r="U16" i="43"/>
  <c r="V16" i="43" s="1"/>
  <c r="T12" i="43"/>
  <c r="U35" i="43"/>
  <c r="V35" i="43" s="1"/>
  <c r="U25" i="43"/>
  <c r="V25" i="43" s="1"/>
  <c r="U38" i="43"/>
  <c r="V38" i="43" s="1"/>
  <c r="U28" i="43"/>
  <c r="V28" i="43" s="1"/>
  <c r="U15" i="43"/>
  <c r="V15" i="43" s="1"/>
  <c r="U45" i="41"/>
  <c r="V45" i="41" s="1"/>
  <c r="T12" i="41"/>
  <c r="U19" i="41"/>
  <c r="V19" i="41" s="1"/>
  <c r="V12" i="41" s="1"/>
  <c r="V12" i="42" l="1"/>
  <c r="U12" i="40"/>
  <c r="C9" i="40"/>
  <c r="L9" i="40" s="1"/>
  <c r="S9" i="40" s="1"/>
  <c r="V38" i="44"/>
  <c r="F47" i="44"/>
  <c r="V32" i="44"/>
  <c r="F46" i="44"/>
  <c r="U12" i="44"/>
  <c r="V12" i="43"/>
  <c r="U12" i="42"/>
  <c r="C9" i="42"/>
  <c r="L9" i="42" s="1"/>
  <c r="B111" i="95" s="1"/>
  <c r="C9" i="41"/>
  <c r="L9" i="41" s="1"/>
  <c r="C9" i="44"/>
  <c r="L9" i="44" s="1"/>
  <c r="S9" i="44" s="1"/>
  <c r="I92" i="95" s="1"/>
  <c r="C9" i="43"/>
  <c r="L9" i="43" s="1"/>
  <c r="S9" i="43" s="1"/>
  <c r="I112" i="95" s="1"/>
  <c r="U12" i="43"/>
  <c r="U12" i="41"/>
  <c r="S9" i="41"/>
  <c r="I110" i="95" s="1"/>
  <c r="B110" i="95"/>
  <c r="S9" i="42" l="1"/>
  <c r="I111" i="95" s="1"/>
  <c r="V12" i="44"/>
  <c r="B112" i="95"/>
  <c r="E47" i="44"/>
  <c r="B92" i="95"/>
  <c r="E46" i="44"/>
  <c r="G46" i="44" s="1"/>
  <c r="K12" i="39"/>
  <c r="L12" i="39"/>
  <c r="M12" i="39"/>
  <c r="N12" i="39"/>
  <c r="O12" i="39"/>
  <c r="P12" i="39"/>
  <c r="Q12" i="39"/>
  <c r="R12" i="39"/>
  <c r="S12" i="39"/>
  <c r="J15" i="39"/>
  <c r="T15" i="39"/>
  <c r="J16" i="39"/>
  <c r="T16" i="39"/>
  <c r="U16" i="39" s="1"/>
  <c r="V16" i="39" s="1"/>
  <c r="J17" i="39"/>
  <c r="T17" i="39"/>
  <c r="J18" i="39"/>
  <c r="T18" i="39"/>
  <c r="J19" i="39"/>
  <c r="T19" i="39"/>
  <c r="J20" i="39"/>
  <c r="T20" i="39"/>
  <c r="J21" i="39"/>
  <c r="T21" i="39"/>
  <c r="J22" i="39"/>
  <c r="T22" i="39"/>
  <c r="J23" i="39"/>
  <c r="T23" i="39"/>
  <c r="K12" i="38"/>
  <c r="L12" i="38"/>
  <c r="M12" i="38"/>
  <c r="N12" i="38"/>
  <c r="O12" i="38"/>
  <c r="P12" i="38"/>
  <c r="Q12" i="38"/>
  <c r="R12" i="38"/>
  <c r="S12" i="38"/>
  <c r="J15" i="38"/>
  <c r="T15" i="38"/>
  <c r="U15" i="38" s="1"/>
  <c r="V15" i="38" s="1"/>
  <c r="J16" i="38"/>
  <c r="T16" i="38"/>
  <c r="J17" i="38"/>
  <c r="T17" i="38"/>
  <c r="J18" i="38"/>
  <c r="T18" i="38"/>
  <c r="J19" i="38"/>
  <c r="T19" i="38"/>
  <c r="J20" i="38"/>
  <c r="T20" i="38"/>
  <c r="U20" i="38" s="1"/>
  <c r="V20" i="38" s="1"/>
  <c r="J21" i="38"/>
  <c r="T21" i="38"/>
  <c r="J22" i="38"/>
  <c r="T22" i="38"/>
  <c r="U22" i="38" s="1"/>
  <c r="V22" i="38" s="1"/>
  <c r="J23" i="38"/>
  <c r="T23" i="38"/>
  <c r="U23" i="38" s="1"/>
  <c r="V23" i="38" s="1"/>
  <c r="J24" i="38"/>
  <c r="T24" i="38"/>
  <c r="J25" i="38"/>
  <c r="T25" i="38"/>
  <c r="J26" i="38"/>
  <c r="T26" i="38"/>
  <c r="J27" i="38"/>
  <c r="T27" i="38"/>
  <c r="U27" i="38"/>
  <c r="V27" i="38" s="1"/>
  <c r="J28" i="38"/>
  <c r="T28" i="38"/>
  <c r="J29" i="38"/>
  <c r="T29" i="38"/>
  <c r="J30" i="38"/>
  <c r="T30" i="38"/>
  <c r="J31" i="38"/>
  <c r="T31" i="38"/>
  <c r="J32" i="38"/>
  <c r="T32" i="38"/>
  <c r="J33" i="38"/>
  <c r="T33" i="38"/>
  <c r="U33" i="38" s="1"/>
  <c r="V33" i="38" s="1"/>
  <c r="J34" i="38"/>
  <c r="T34" i="38"/>
  <c r="U34" i="38" s="1"/>
  <c r="V34" i="38" s="1"/>
  <c r="J35" i="38"/>
  <c r="T35" i="38"/>
  <c r="U35" i="38" s="1"/>
  <c r="V35" i="38" s="1"/>
  <c r="J36" i="38"/>
  <c r="T36" i="38"/>
  <c r="U36" i="38"/>
  <c r="V36" i="38" s="1"/>
  <c r="J37" i="38"/>
  <c r="T37" i="38"/>
  <c r="U37" i="38" s="1"/>
  <c r="V37" i="38" s="1"/>
  <c r="J38" i="38"/>
  <c r="T38" i="38"/>
  <c r="U38" i="38" s="1"/>
  <c r="V38" i="38" s="1"/>
  <c r="J39" i="38"/>
  <c r="T39" i="38"/>
  <c r="U39" i="38" s="1"/>
  <c r="V39" i="38" s="1"/>
  <c r="J40" i="38"/>
  <c r="T40" i="38"/>
  <c r="U40" i="38" s="1"/>
  <c r="V40" i="38" s="1"/>
  <c r="J41" i="38"/>
  <c r="T41" i="38"/>
  <c r="U41" i="38" s="1"/>
  <c r="V41" i="38" s="1"/>
  <c r="J42" i="38"/>
  <c r="T42" i="38"/>
  <c r="U42" i="38" s="1"/>
  <c r="V42" i="38" s="1"/>
  <c r="J43" i="38"/>
  <c r="T43" i="38"/>
  <c r="U43" i="38" s="1"/>
  <c r="V43" i="38" s="1"/>
  <c r="J44" i="38"/>
  <c r="T44" i="38"/>
  <c r="U44" i="38" s="1"/>
  <c r="V44" i="38" s="1"/>
  <c r="K12" i="37"/>
  <c r="L12" i="37"/>
  <c r="M12" i="37"/>
  <c r="N12" i="37"/>
  <c r="O12" i="37"/>
  <c r="P12" i="37"/>
  <c r="Q12" i="37"/>
  <c r="R12" i="37"/>
  <c r="S12" i="37"/>
  <c r="J15" i="37"/>
  <c r="T15" i="37"/>
  <c r="U15" i="37" s="1"/>
  <c r="V15" i="37" s="1"/>
  <c r="J16" i="37"/>
  <c r="T16" i="37"/>
  <c r="J17" i="37"/>
  <c r="T17" i="37"/>
  <c r="J18" i="37"/>
  <c r="T18" i="37"/>
  <c r="J19" i="37"/>
  <c r="T19" i="37"/>
  <c r="J20" i="37"/>
  <c r="T20" i="37"/>
  <c r="U20" i="37" s="1"/>
  <c r="V20" i="37" s="1"/>
  <c r="J21" i="37"/>
  <c r="T21" i="37"/>
  <c r="J22" i="37"/>
  <c r="T22" i="37"/>
  <c r="J23" i="37"/>
  <c r="T23" i="37"/>
  <c r="J24" i="37"/>
  <c r="T24" i="37"/>
  <c r="J25" i="37"/>
  <c r="T25" i="37"/>
  <c r="U25" i="37" s="1"/>
  <c r="V25" i="37" s="1"/>
  <c r="J26" i="37"/>
  <c r="T26" i="37"/>
  <c r="J27" i="37"/>
  <c r="T27" i="37"/>
  <c r="J28" i="37"/>
  <c r="T28" i="37"/>
  <c r="U28" i="37" s="1"/>
  <c r="V28" i="37" s="1"/>
  <c r="J29" i="37"/>
  <c r="T29" i="37"/>
  <c r="U29" i="37"/>
  <c r="V29" i="37" s="1"/>
  <c r="J30" i="37"/>
  <c r="T30" i="37"/>
  <c r="U30" i="37" s="1"/>
  <c r="V30" i="37" s="1"/>
  <c r="J31" i="37"/>
  <c r="T31" i="37"/>
  <c r="J32" i="37"/>
  <c r="T32" i="37"/>
  <c r="J33" i="37"/>
  <c r="T33" i="37"/>
  <c r="J34" i="37"/>
  <c r="T34" i="37"/>
  <c r="U34" i="37"/>
  <c r="V34" i="37" s="1"/>
  <c r="J35" i="37"/>
  <c r="T35" i="37"/>
  <c r="J36" i="37"/>
  <c r="T36" i="37"/>
  <c r="U36" i="37" s="1"/>
  <c r="V36" i="37" s="1"/>
  <c r="K12" i="35"/>
  <c r="L12" i="35"/>
  <c r="M12" i="35"/>
  <c r="N12" i="35"/>
  <c r="O12" i="35"/>
  <c r="P12" i="35"/>
  <c r="Q12" i="35"/>
  <c r="R12" i="35"/>
  <c r="S12" i="35"/>
  <c r="J15" i="35"/>
  <c r="T15" i="35"/>
  <c r="U15" i="35" s="1"/>
  <c r="V15" i="35" s="1"/>
  <c r="J16" i="35"/>
  <c r="T16" i="35"/>
  <c r="J17" i="35"/>
  <c r="T17" i="35"/>
  <c r="J18" i="35"/>
  <c r="T18" i="35"/>
  <c r="U18" i="35"/>
  <c r="V18" i="35" s="1"/>
  <c r="J19" i="35"/>
  <c r="T19" i="35"/>
  <c r="K12" i="34"/>
  <c r="L12" i="34"/>
  <c r="M12" i="34"/>
  <c r="N12" i="34"/>
  <c r="O12" i="34"/>
  <c r="P12" i="34"/>
  <c r="Q12" i="34"/>
  <c r="R12" i="34"/>
  <c r="S12" i="34"/>
  <c r="J15" i="34"/>
  <c r="T15" i="34"/>
  <c r="U15" i="34" s="1"/>
  <c r="V15" i="34" s="1"/>
  <c r="J16" i="34"/>
  <c r="T16" i="34"/>
  <c r="J17" i="34"/>
  <c r="T17" i="34"/>
  <c r="U17" i="34" s="1"/>
  <c r="V17" i="34" s="1"/>
  <c r="J18" i="34"/>
  <c r="T18" i="34"/>
  <c r="J19" i="34"/>
  <c r="T19" i="34"/>
  <c r="J20" i="34"/>
  <c r="T20" i="34"/>
  <c r="U20" i="34" s="1"/>
  <c r="V20" i="34" s="1"/>
  <c r="J21" i="34"/>
  <c r="T21" i="34"/>
  <c r="J22" i="34"/>
  <c r="T22" i="34"/>
  <c r="U22" i="34" s="1"/>
  <c r="V22" i="34" s="1"/>
  <c r="J23" i="34"/>
  <c r="T23" i="34"/>
  <c r="J24" i="34"/>
  <c r="T24" i="34"/>
  <c r="J25" i="34"/>
  <c r="T25" i="34"/>
  <c r="U25" i="34" s="1"/>
  <c r="V25" i="34" s="1"/>
  <c r="J26" i="34"/>
  <c r="T26" i="34"/>
  <c r="U26" i="34" s="1"/>
  <c r="V26" i="34" s="1"/>
  <c r="T27" i="34"/>
  <c r="U27" i="34"/>
  <c r="V27" i="34" s="1"/>
  <c r="J28" i="34"/>
  <c r="T28" i="34"/>
  <c r="J29" i="34"/>
  <c r="T29" i="34"/>
  <c r="U29" i="34" s="1"/>
  <c r="V29" i="34" s="1"/>
  <c r="J30" i="34"/>
  <c r="T30" i="34"/>
  <c r="J31" i="34"/>
  <c r="T31" i="34"/>
  <c r="U31" i="34" s="1"/>
  <c r="V31" i="34" s="1"/>
  <c r="J32" i="34"/>
  <c r="T32" i="34"/>
  <c r="U32" i="34" s="1"/>
  <c r="V32" i="34" s="1"/>
  <c r="J33" i="34"/>
  <c r="T33" i="34"/>
  <c r="U33" i="34" s="1"/>
  <c r="V33" i="34" s="1"/>
  <c r="J34" i="34"/>
  <c r="T34" i="34"/>
  <c r="J35" i="34"/>
  <c r="T35" i="34"/>
  <c r="U35" i="34" s="1"/>
  <c r="V35" i="34" s="1"/>
  <c r="J36" i="34"/>
  <c r="T36" i="34"/>
  <c r="U36" i="34" s="1"/>
  <c r="V36" i="34" s="1"/>
  <c r="J37" i="34"/>
  <c r="T37" i="34"/>
  <c r="U37" i="34" s="1"/>
  <c r="V37" i="34" s="1"/>
  <c r="J38" i="34"/>
  <c r="T38" i="34"/>
  <c r="U38" i="34" s="1"/>
  <c r="V38" i="34" s="1"/>
  <c r="J39" i="34"/>
  <c r="T39" i="34"/>
  <c r="J40" i="34"/>
  <c r="T40" i="34"/>
  <c r="U40" i="34" s="1"/>
  <c r="V40" i="34" s="1"/>
  <c r="J41" i="34"/>
  <c r="T41" i="34"/>
  <c r="J42" i="34"/>
  <c r="T42" i="34"/>
  <c r="T43" i="34"/>
  <c r="U43" i="34" s="1"/>
  <c r="V43" i="34" s="1"/>
  <c r="J44" i="34"/>
  <c r="T44" i="34"/>
  <c r="J45" i="34"/>
  <c r="T45" i="34"/>
  <c r="J46" i="34"/>
  <c r="T46" i="34"/>
  <c r="J47" i="34"/>
  <c r="T47" i="34"/>
  <c r="U47" i="34" s="1"/>
  <c r="V47" i="34" s="1"/>
  <c r="J48" i="34"/>
  <c r="T48" i="34"/>
  <c r="U48" i="34" s="1"/>
  <c r="V48" i="34" s="1"/>
  <c r="J49" i="34"/>
  <c r="T49" i="34"/>
  <c r="J50" i="34"/>
  <c r="T50" i="34"/>
  <c r="J51" i="34"/>
  <c r="T51" i="34"/>
  <c r="U51" i="34" s="1"/>
  <c r="V51" i="34" s="1"/>
  <c r="J52" i="34"/>
  <c r="T52" i="34"/>
  <c r="J53" i="34"/>
  <c r="T53" i="34"/>
  <c r="J54" i="34"/>
  <c r="T54" i="34"/>
  <c r="J55" i="34"/>
  <c r="T55" i="34"/>
  <c r="U55" i="34" s="1"/>
  <c r="V55" i="34" s="1"/>
  <c r="J56" i="34"/>
  <c r="T56" i="34"/>
  <c r="J57" i="34"/>
  <c r="T57" i="34"/>
  <c r="U57" i="34"/>
  <c r="V57" i="34" s="1"/>
  <c r="J58" i="34"/>
  <c r="T58" i="34"/>
  <c r="U58" i="34"/>
  <c r="V58" i="34" s="1"/>
  <c r="K12" i="33"/>
  <c r="L12" i="33"/>
  <c r="M12" i="33"/>
  <c r="N12" i="33"/>
  <c r="O12" i="33"/>
  <c r="P12" i="33"/>
  <c r="Q12" i="33"/>
  <c r="R12" i="33"/>
  <c r="S12" i="33"/>
  <c r="J15" i="33"/>
  <c r="T15" i="33"/>
  <c r="U15" i="33" s="1"/>
  <c r="V15" i="33" s="1"/>
  <c r="J16" i="33"/>
  <c r="T16" i="33"/>
  <c r="J17" i="33"/>
  <c r="T17" i="33"/>
  <c r="U17" i="33" s="1"/>
  <c r="V17" i="33" s="1"/>
  <c r="J18" i="33"/>
  <c r="T18" i="33"/>
  <c r="J19" i="33"/>
  <c r="T19" i="33"/>
  <c r="J20" i="33"/>
  <c r="T20" i="33"/>
  <c r="J21" i="33"/>
  <c r="T21" i="33"/>
  <c r="J22" i="33"/>
  <c r="T22" i="33"/>
  <c r="U22" i="33"/>
  <c r="V22" i="33" s="1"/>
  <c r="J23" i="33"/>
  <c r="T23" i="33"/>
  <c r="J24" i="33"/>
  <c r="T24" i="33"/>
  <c r="U24" i="33" s="1"/>
  <c r="V24" i="33" s="1"/>
  <c r="J25" i="33"/>
  <c r="T25" i="33"/>
  <c r="U25" i="33" s="1"/>
  <c r="V25" i="33" s="1"/>
  <c r="J26" i="33"/>
  <c r="T26" i="33"/>
  <c r="K12" i="32"/>
  <c r="L12" i="32"/>
  <c r="M12" i="32"/>
  <c r="N12" i="32"/>
  <c r="O12" i="32"/>
  <c r="P12" i="32"/>
  <c r="Q12" i="32"/>
  <c r="R12" i="32"/>
  <c r="S12" i="32"/>
  <c r="J15" i="32"/>
  <c r="T15" i="32"/>
  <c r="U15" i="32" s="1"/>
  <c r="V15" i="32" s="1"/>
  <c r="J16" i="32"/>
  <c r="T16" i="32"/>
  <c r="J17" i="32"/>
  <c r="T17" i="32"/>
  <c r="U17" i="32" s="1"/>
  <c r="V17" i="32" s="1"/>
  <c r="J18" i="32"/>
  <c r="T18" i="32"/>
  <c r="J19" i="32"/>
  <c r="T19" i="32"/>
  <c r="J20" i="32"/>
  <c r="T20" i="32"/>
  <c r="J21" i="32"/>
  <c r="T21" i="32"/>
  <c r="U21" i="32"/>
  <c r="V21" i="32" s="1"/>
  <c r="J22" i="32"/>
  <c r="T22" i="32"/>
  <c r="J23" i="32"/>
  <c r="T23" i="32"/>
  <c r="T24" i="32"/>
  <c r="U24" i="32" s="1"/>
  <c r="V24" i="32" s="1"/>
  <c r="J25" i="32"/>
  <c r="T25" i="32"/>
  <c r="J26" i="32"/>
  <c r="T26" i="32"/>
  <c r="J27" i="32"/>
  <c r="T27" i="32"/>
  <c r="J28" i="32"/>
  <c r="T28" i="32"/>
  <c r="J29" i="32"/>
  <c r="J30" i="32"/>
  <c r="T30" i="32"/>
  <c r="J31" i="32"/>
  <c r="T31" i="32"/>
  <c r="U31" i="32" s="1"/>
  <c r="V31" i="32" s="1"/>
  <c r="J32" i="32"/>
  <c r="T32" i="32"/>
  <c r="J33" i="32"/>
  <c r="T33" i="32"/>
  <c r="J34" i="32"/>
  <c r="T34" i="32"/>
  <c r="U34" i="32" s="1"/>
  <c r="V34" i="32" s="1"/>
  <c r="J35" i="32"/>
  <c r="T35" i="32"/>
  <c r="J36" i="32"/>
  <c r="T36" i="32"/>
  <c r="U36" i="32" s="1"/>
  <c r="V36" i="32" s="1"/>
  <c r="J37" i="32"/>
  <c r="T37" i="32"/>
  <c r="J38" i="32"/>
  <c r="T38" i="32"/>
  <c r="U38" i="32" s="1"/>
  <c r="V38" i="32" s="1"/>
  <c r="J39" i="32"/>
  <c r="T39" i="32"/>
  <c r="J40" i="32"/>
  <c r="T40" i="32"/>
  <c r="U40" i="32" s="1"/>
  <c r="V40" i="32" s="1"/>
  <c r="T41" i="32"/>
  <c r="U41" i="32"/>
  <c r="V41" i="32" s="1"/>
  <c r="J42" i="32"/>
  <c r="T42" i="32"/>
  <c r="J43" i="32"/>
  <c r="T43" i="32"/>
  <c r="J44" i="32"/>
  <c r="T44" i="32"/>
  <c r="J45" i="32"/>
  <c r="T45" i="32"/>
  <c r="J46" i="32"/>
  <c r="T46" i="32"/>
  <c r="J47" i="32"/>
  <c r="T47" i="32"/>
  <c r="J48" i="32"/>
  <c r="T48" i="32"/>
  <c r="J49" i="32"/>
  <c r="T49" i="32"/>
  <c r="U49" i="32" s="1"/>
  <c r="V49" i="32" s="1"/>
  <c r="J50" i="32"/>
  <c r="T50" i="32"/>
  <c r="U50" i="32" s="1"/>
  <c r="V50" i="32" s="1"/>
  <c r="K12" i="31"/>
  <c r="L12" i="31"/>
  <c r="M12" i="31"/>
  <c r="N12" i="31"/>
  <c r="O12" i="31"/>
  <c r="P12" i="31"/>
  <c r="Q12" i="31"/>
  <c r="R12" i="31"/>
  <c r="S12" i="31"/>
  <c r="J15" i="31"/>
  <c r="T15" i="31"/>
  <c r="U15" i="31" s="1"/>
  <c r="V15" i="31" s="1"/>
  <c r="J16" i="31"/>
  <c r="T16" i="31"/>
  <c r="J17" i="31"/>
  <c r="T17" i="31"/>
  <c r="T18" i="31"/>
  <c r="U18" i="31" s="1"/>
  <c r="V18" i="31" s="1"/>
  <c r="J19" i="31"/>
  <c r="T19" i="31"/>
  <c r="U19" i="31" s="1"/>
  <c r="J20" i="31"/>
  <c r="T20" i="31"/>
  <c r="U20" i="31" s="1"/>
  <c r="V20" i="31" s="1"/>
  <c r="J21" i="31"/>
  <c r="T21" i="31"/>
  <c r="U21" i="31" s="1"/>
  <c r="V21" i="31" s="1"/>
  <c r="J22" i="31"/>
  <c r="T22" i="31"/>
  <c r="U22" i="31" s="1"/>
  <c r="V22" i="31" s="1"/>
  <c r="J23" i="31"/>
  <c r="T23" i="31"/>
  <c r="U23" i="31" s="1"/>
  <c r="J24" i="31"/>
  <c r="T24" i="31"/>
  <c r="U24" i="31" s="1"/>
  <c r="V24" i="31" s="1"/>
  <c r="J25" i="31"/>
  <c r="T25" i="31"/>
  <c r="J26" i="31"/>
  <c r="T26" i="31"/>
  <c r="U26" i="31" s="1"/>
  <c r="V26" i="31" s="1"/>
  <c r="J27" i="31"/>
  <c r="T27" i="31"/>
  <c r="J28" i="31"/>
  <c r="T28" i="31"/>
  <c r="J29" i="31"/>
  <c r="T29" i="31"/>
  <c r="T30" i="31"/>
  <c r="U30" i="31"/>
  <c r="V30" i="31" s="1"/>
  <c r="J31" i="31"/>
  <c r="T31" i="31"/>
  <c r="J32" i="31"/>
  <c r="T32" i="31"/>
  <c r="U32" i="31" s="1"/>
  <c r="V32" i="31" s="1"/>
  <c r="J33" i="31"/>
  <c r="T33" i="31"/>
  <c r="U33" i="31"/>
  <c r="V33" i="31" s="1"/>
  <c r="J34" i="31"/>
  <c r="T34" i="31"/>
  <c r="U34" i="31" s="1"/>
  <c r="V34" i="31" s="1"/>
  <c r="K12" i="30"/>
  <c r="L12" i="30"/>
  <c r="M12" i="30"/>
  <c r="N12" i="30"/>
  <c r="O12" i="30"/>
  <c r="P12" i="30"/>
  <c r="Q12" i="30"/>
  <c r="R12" i="30"/>
  <c r="S12" i="30"/>
  <c r="J15" i="30"/>
  <c r="T15" i="30"/>
  <c r="U15" i="30" s="1"/>
  <c r="V15" i="30" s="1"/>
  <c r="J16" i="30"/>
  <c r="T16" i="30"/>
  <c r="J17" i="30"/>
  <c r="T17" i="30"/>
  <c r="J18" i="30"/>
  <c r="T18" i="30"/>
  <c r="U18" i="30"/>
  <c r="V18" i="30" s="1"/>
  <c r="J19" i="30"/>
  <c r="T19" i="30"/>
  <c r="J20" i="30"/>
  <c r="T20" i="30"/>
  <c r="J21" i="30"/>
  <c r="T21" i="30"/>
  <c r="J22" i="30"/>
  <c r="T22" i="30"/>
  <c r="U22" i="30"/>
  <c r="V22" i="30" s="1"/>
  <c r="J23" i="30"/>
  <c r="T23" i="30"/>
  <c r="J24" i="30"/>
  <c r="T24" i="30"/>
  <c r="J25" i="30"/>
  <c r="T25" i="30"/>
  <c r="J26" i="30"/>
  <c r="T26" i="30"/>
  <c r="J27" i="30"/>
  <c r="T27" i="30"/>
  <c r="J28" i="30"/>
  <c r="T28" i="30"/>
  <c r="J29" i="30"/>
  <c r="T29" i="30"/>
  <c r="J30" i="30"/>
  <c r="T30" i="30"/>
  <c r="J31" i="30"/>
  <c r="T31" i="30"/>
  <c r="J32" i="30"/>
  <c r="T32" i="30"/>
  <c r="J33" i="30"/>
  <c r="T33" i="30"/>
  <c r="J34" i="30"/>
  <c r="T34" i="30"/>
  <c r="U34" i="30"/>
  <c r="V34" i="30" s="1"/>
  <c r="J35" i="30"/>
  <c r="T35" i="30"/>
  <c r="J36" i="30"/>
  <c r="T36" i="30"/>
  <c r="J37" i="30"/>
  <c r="T37" i="30"/>
  <c r="U37" i="30"/>
  <c r="V37" i="30" s="1"/>
  <c r="J38" i="30"/>
  <c r="T38" i="30"/>
  <c r="J39" i="30"/>
  <c r="T39" i="30"/>
  <c r="J40" i="30"/>
  <c r="T40" i="30"/>
  <c r="U40" i="30"/>
  <c r="V40" i="30" s="1"/>
  <c r="J41" i="30"/>
  <c r="T41" i="30"/>
  <c r="J42" i="30"/>
  <c r="T42" i="30"/>
  <c r="J43" i="30"/>
  <c r="T43" i="30"/>
  <c r="J44" i="30"/>
  <c r="T44" i="30"/>
  <c r="U44" i="30"/>
  <c r="V44" i="30" s="1"/>
  <c r="K12" i="29"/>
  <c r="L12" i="29"/>
  <c r="M12" i="29"/>
  <c r="N12" i="29"/>
  <c r="O12" i="29"/>
  <c r="P12" i="29"/>
  <c r="Q12" i="29"/>
  <c r="R12" i="29"/>
  <c r="S12" i="29"/>
  <c r="J15" i="29"/>
  <c r="T15" i="29"/>
  <c r="U15" i="29"/>
  <c r="V15" i="29" s="1"/>
  <c r="J16" i="29"/>
  <c r="T16" i="29"/>
  <c r="J17" i="29"/>
  <c r="T17" i="29"/>
  <c r="J18" i="29"/>
  <c r="T18" i="29"/>
  <c r="J19" i="29"/>
  <c r="T19" i="29"/>
  <c r="U19" i="29"/>
  <c r="V19" i="29" s="1"/>
  <c r="J20" i="29"/>
  <c r="T20" i="29"/>
  <c r="J21" i="29"/>
  <c r="T21" i="29"/>
  <c r="J22" i="29"/>
  <c r="T22" i="29"/>
  <c r="J23" i="29"/>
  <c r="T23" i="29"/>
  <c r="U23" i="29" s="1"/>
  <c r="V23" i="29" s="1"/>
  <c r="J24" i="29"/>
  <c r="T24" i="29"/>
  <c r="U24" i="29" s="1"/>
  <c r="V24" i="29" s="1"/>
  <c r="J25" i="29"/>
  <c r="T25" i="29"/>
  <c r="J26" i="29"/>
  <c r="T26" i="29"/>
  <c r="J27" i="29"/>
  <c r="T27" i="29"/>
  <c r="J28" i="29"/>
  <c r="T28" i="29"/>
  <c r="J29" i="29"/>
  <c r="T29" i="29"/>
  <c r="J30" i="29"/>
  <c r="T30" i="29"/>
  <c r="U30" i="29" s="1"/>
  <c r="V30" i="29" s="1"/>
  <c r="J31" i="29"/>
  <c r="T31" i="29"/>
  <c r="U31" i="29" s="1"/>
  <c r="V31" i="29" s="1"/>
  <c r="K12" i="28"/>
  <c r="L12" i="28"/>
  <c r="M12" i="28"/>
  <c r="N12" i="28"/>
  <c r="O12" i="28"/>
  <c r="P12" i="28"/>
  <c r="Q12" i="28"/>
  <c r="R12" i="28"/>
  <c r="S12" i="28"/>
  <c r="J15" i="28"/>
  <c r="T15" i="28"/>
  <c r="U15" i="28" s="1"/>
  <c r="V15" i="28" s="1"/>
  <c r="J16" i="28"/>
  <c r="T16" i="28"/>
  <c r="J17" i="28"/>
  <c r="T17" i="28"/>
  <c r="J18" i="28"/>
  <c r="T18" i="28"/>
  <c r="J19" i="28"/>
  <c r="T19" i="28"/>
  <c r="J20" i="28"/>
  <c r="T20" i="28"/>
  <c r="J21" i="28"/>
  <c r="T21" i="28"/>
  <c r="J22" i="28"/>
  <c r="T22" i="28"/>
  <c r="J23" i="28"/>
  <c r="T23" i="28"/>
  <c r="J24" i="28"/>
  <c r="T24" i="28"/>
  <c r="U24" i="28"/>
  <c r="V24" i="28" s="1"/>
  <c r="J25" i="28"/>
  <c r="T25" i="28"/>
  <c r="J26" i="28"/>
  <c r="T26" i="28"/>
  <c r="J27" i="28"/>
  <c r="T27" i="28"/>
  <c r="K12" i="27"/>
  <c r="L12" i="27"/>
  <c r="M12" i="27"/>
  <c r="N12" i="27"/>
  <c r="O12" i="27"/>
  <c r="P12" i="27"/>
  <c r="Q12" i="27"/>
  <c r="R12" i="27"/>
  <c r="S12" i="27"/>
  <c r="J15" i="27"/>
  <c r="T15" i="27"/>
  <c r="J16" i="27"/>
  <c r="T16" i="27"/>
  <c r="J17" i="27"/>
  <c r="T17" i="27"/>
  <c r="J18" i="27"/>
  <c r="T18" i="27"/>
  <c r="J19" i="27"/>
  <c r="T19" i="27"/>
  <c r="J20" i="27"/>
  <c r="T20" i="27"/>
  <c r="J21" i="27"/>
  <c r="T21" i="27"/>
  <c r="J22" i="27"/>
  <c r="T22" i="27"/>
  <c r="J23" i="27"/>
  <c r="T23" i="27"/>
  <c r="J24" i="27"/>
  <c r="T24" i="27"/>
  <c r="J25" i="27"/>
  <c r="T25" i="27"/>
  <c r="J26" i="27"/>
  <c r="T26" i="27"/>
  <c r="J27" i="27"/>
  <c r="T27" i="27"/>
  <c r="J28" i="27"/>
  <c r="T28" i="27"/>
  <c r="J29" i="27"/>
  <c r="T29" i="27"/>
  <c r="J30" i="27"/>
  <c r="T30" i="27"/>
  <c r="J31" i="27"/>
  <c r="T31" i="27"/>
  <c r="U31" i="27" s="1"/>
  <c r="V31" i="27" s="1"/>
  <c r="J32" i="27"/>
  <c r="T32" i="27"/>
  <c r="J33" i="27"/>
  <c r="T33" i="27"/>
  <c r="J34" i="27"/>
  <c r="T34" i="27"/>
  <c r="J35" i="27"/>
  <c r="T35" i="27"/>
  <c r="J36" i="27"/>
  <c r="T36" i="27"/>
  <c r="J37" i="27"/>
  <c r="T37" i="27"/>
  <c r="U37" i="27"/>
  <c r="V37" i="27" s="1"/>
  <c r="J38" i="27"/>
  <c r="T38" i="27"/>
  <c r="J39" i="27"/>
  <c r="T39" i="27"/>
  <c r="K12" i="26"/>
  <c r="L12" i="26"/>
  <c r="M12" i="26"/>
  <c r="N12" i="26"/>
  <c r="O12" i="26"/>
  <c r="P12" i="26"/>
  <c r="Q12" i="26"/>
  <c r="R12" i="26"/>
  <c r="S12" i="26"/>
  <c r="J15" i="26"/>
  <c r="T15" i="26"/>
  <c r="U15" i="26" s="1"/>
  <c r="J16" i="26"/>
  <c r="T16" i="26"/>
  <c r="J17" i="26"/>
  <c r="T17" i="26"/>
  <c r="J18" i="26"/>
  <c r="T18" i="26"/>
  <c r="J19" i="26"/>
  <c r="T19" i="26"/>
  <c r="U19" i="26" s="1"/>
  <c r="V19" i="26" s="1"/>
  <c r="J20" i="26"/>
  <c r="T20" i="26"/>
  <c r="U20" i="26" s="1"/>
  <c r="V20" i="26" s="1"/>
  <c r="J21" i="26"/>
  <c r="T21" i="26"/>
  <c r="J22" i="26"/>
  <c r="T22" i="26"/>
  <c r="J23" i="26"/>
  <c r="T23" i="26"/>
  <c r="J24" i="26"/>
  <c r="T24" i="26"/>
  <c r="J25" i="26"/>
  <c r="T25" i="26"/>
  <c r="J26" i="26"/>
  <c r="T26" i="26"/>
  <c r="J27" i="26"/>
  <c r="T27" i="26"/>
  <c r="J28" i="26"/>
  <c r="T28" i="26"/>
  <c r="J29" i="26"/>
  <c r="T29" i="26"/>
  <c r="J30" i="26"/>
  <c r="T30" i="26"/>
  <c r="J31" i="26"/>
  <c r="T31" i="26"/>
  <c r="J32" i="26"/>
  <c r="T32" i="26"/>
  <c r="U32" i="26"/>
  <c r="V32" i="26" s="1"/>
  <c r="J33" i="26"/>
  <c r="T33" i="26"/>
  <c r="J34" i="26"/>
  <c r="T34" i="26"/>
  <c r="J35" i="26"/>
  <c r="T35" i="26"/>
  <c r="J36" i="26"/>
  <c r="T36" i="26"/>
  <c r="U36" i="26"/>
  <c r="V36" i="26" s="1"/>
  <c r="K8" i="24"/>
  <c r="B35" i="94" s="1"/>
  <c r="L8" i="24"/>
  <c r="C35" i="94" s="1"/>
  <c r="M8" i="24"/>
  <c r="D35" i="94" s="1"/>
  <c r="N8" i="24"/>
  <c r="E35" i="94" s="1"/>
  <c r="O8" i="24"/>
  <c r="F35" i="94" s="1"/>
  <c r="P8" i="24"/>
  <c r="G35" i="94" s="1"/>
  <c r="Q8" i="24"/>
  <c r="H35" i="94" s="1"/>
  <c r="R8" i="24"/>
  <c r="I35" i="94" s="1"/>
  <c r="S8" i="24"/>
  <c r="J35" i="94" s="1"/>
  <c r="J10" i="24"/>
  <c r="T10" i="24"/>
  <c r="U10" i="24" s="1"/>
  <c r="V10" i="24" s="1"/>
  <c r="J11" i="24"/>
  <c r="T11" i="24"/>
  <c r="U11" i="24" s="1"/>
  <c r="V11" i="24" s="1"/>
  <c r="J12" i="24"/>
  <c r="T12" i="24"/>
  <c r="U12" i="24" s="1"/>
  <c r="V12" i="24" s="1"/>
  <c r="J13" i="24"/>
  <c r="T13" i="24"/>
  <c r="U13" i="24" s="1"/>
  <c r="V13" i="24" s="1"/>
  <c r="J14" i="24"/>
  <c r="T14" i="24"/>
  <c r="U14" i="24"/>
  <c r="V14" i="24" s="1"/>
  <c r="J15" i="24"/>
  <c r="T15" i="24"/>
  <c r="U15" i="24" s="1"/>
  <c r="V15" i="24" s="1"/>
  <c r="J16" i="24"/>
  <c r="T16" i="24"/>
  <c r="U16" i="24" s="1"/>
  <c r="V16" i="24" s="1"/>
  <c r="J17" i="24"/>
  <c r="T17" i="24"/>
  <c r="U17" i="24" s="1"/>
  <c r="V17" i="24" s="1"/>
  <c r="J18" i="24"/>
  <c r="T18" i="24"/>
  <c r="U18" i="24" s="1"/>
  <c r="V18" i="24" s="1"/>
  <c r="J19" i="24"/>
  <c r="T19" i="24"/>
  <c r="U19" i="24" s="1"/>
  <c r="V19" i="24" s="1"/>
  <c r="J20" i="24"/>
  <c r="T20" i="24"/>
  <c r="U20" i="24" s="1"/>
  <c r="V20" i="24" s="1"/>
  <c r="J21" i="24"/>
  <c r="T21" i="24"/>
  <c r="U21" i="24" s="1"/>
  <c r="V21" i="24" s="1"/>
  <c r="J22" i="24"/>
  <c r="T22" i="24"/>
  <c r="U22" i="24" s="1"/>
  <c r="V22" i="24" s="1"/>
  <c r="J23" i="24"/>
  <c r="T23" i="24"/>
  <c r="U23" i="24" s="1"/>
  <c r="V23" i="24" s="1"/>
  <c r="J24" i="24"/>
  <c r="T24" i="24"/>
  <c r="U24" i="24" s="1"/>
  <c r="V24" i="24" s="1"/>
  <c r="U21" i="38" l="1"/>
  <c r="V21" i="38" s="1"/>
  <c r="U24" i="37"/>
  <c r="V24" i="37" s="1"/>
  <c r="U28" i="34"/>
  <c r="V28" i="34" s="1"/>
  <c r="U45" i="34"/>
  <c r="V45" i="34" s="1"/>
  <c r="U54" i="34"/>
  <c r="V54" i="34" s="1"/>
  <c r="U53" i="34"/>
  <c r="V53" i="34" s="1"/>
  <c r="U24" i="34"/>
  <c r="V24" i="34" s="1"/>
  <c r="U19" i="33"/>
  <c r="V19" i="33" s="1"/>
  <c r="U23" i="33"/>
  <c r="V23" i="33" s="1"/>
  <c r="V19" i="31"/>
  <c r="U35" i="30"/>
  <c r="V35" i="30" s="1"/>
  <c r="U30" i="30"/>
  <c r="V30" i="30" s="1"/>
  <c r="U25" i="30"/>
  <c r="V25" i="30" s="1"/>
  <c r="U33" i="30"/>
  <c r="V33" i="30" s="1"/>
  <c r="U24" i="30"/>
  <c r="V24" i="30" s="1"/>
  <c r="U19" i="30"/>
  <c r="V19" i="30" s="1"/>
  <c r="U36" i="30"/>
  <c r="V36" i="30" s="1"/>
  <c r="U32" i="30"/>
  <c r="V32" i="30" s="1"/>
  <c r="U27" i="30"/>
  <c r="V27" i="30" s="1"/>
  <c r="U25" i="29"/>
  <c r="V25" i="29" s="1"/>
  <c r="U19" i="27"/>
  <c r="V19" i="27" s="1"/>
  <c r="U29" i="27"/>
  <c r="V29" i="27" s="1"/>
  <c r="U30" i="26"/>
  <c r="V30" i="26" s="1"/>
  <c r="U34" i="26"/>
  <c r="V34" i="26" s="1"/>
  <c r="U18" i="26"/>
  <c r="V18" i="26" s="1"/>
  <c r="T12" i="32"/>
  <c r="V23" i="31"/>
  <c r="G47" i="44"/>
  <c r="I50" i="44"/>
  <c r="K49" i="44"/>
  <c r="H49" i="44"/>
  <c r="K50" i="44"/>
  <c r="J49" i="44"/>
  <c r="J50" i="44"/>
  <c r="I49" i="44"/>
  <c r="U17" i="35"/>
  <c r="V17" i="35" s="1"/>
  <c r="U16" i="35"/>
  <c r="V16" i="35" s="1"/>
  <c r="U19" i="35"/>
  <c r="V19" i="35" s="1"/>
  <c r="V12" i="35" s="1"/>
  <c r="U21" i="39"/>
  <c r="V21" i="39" s="1"/>
  <c r="U22" i="39"/>
  <c r="V22" i="39" s="1"/>
  <c r="U18" i="39"/>
  <c r="V18" i="39" s="1"/>
  <c r="U24" i="38"/>
  <c r="V24" i="38" s="1"/>
  <c r="U19" i="38"/>
  <c r="V19" i="38" s="1"/>
  <c r="U30" i="38"/>
  <c r="V30" i="38" s="1"/>
  <c r="U26" i="38"/>
  <c r="V26" i="38" s="1"/>
  <c r="U18" i="38"/>
  <c r="V18" i="38" s="1"/>
  <c r="U25" i="38"/>
  <c r="V25" i="38" s="1"/>
  <c r="U29" i="38"/>
  <c r="V29" i="38" s="1"/>
  <c r="U17" i="38"/>
  <c r="V17" i="38" s="1"/>
  <c r="U28" i="38"/>
  <c r="V28" i="38" s="1"/>
  <c r="U16" i="38"/>
  <c r="V16" i="38" s="1"/>
  <c r="U32" i="38"/>
  <c r="V32" i="38" s="1"/>
  <c r="U31" i="38"/>
  <c r="V31" i="38" s="1"/>
  <c r="T12" i="38"/>
  <c r="U26" i="37"/>
  <c r="V26" i="37" s="1"/>
  <c r="U21" i="37"/>
  <c r="V21" i="37" s="1"/>
  <c r="U33" i="37"/>
  <c r="V33" i="37" s="1"/>
  <c r="U16" i="37"/>
  <c r="V16" i="37" s="1"/>
  <c r="U32" i="37"/>
  <c r="V32" i="37" s="1"/>
  <c r="U31" i="37"/>
  <c r="V31" i="37" s="1"/>
  <c r="U23" i="37"/>
  <c r="V23" i="37" s="1"/>
  <c r="U27" i="37"/>
  <c r="V27" i="37" s="1"/>
  <c r="U19" i="37"/>
  <c r="V19" i="37" s="1"/>
  <c r="U22" i="37"/>
  <c r="V22" i="37" s="1"/>
  <c r="U52" i="34"/>
  <c r="V52" i="34" s="1"/>
  <c r="U41" i="34"/>
  <c r="V41" i="34" s="1"/>
  <c r="U42" i="34"/>
  <c r="V42" i="34" s="1"/>
  <c r="U16" i="34"/>
  <c r="V16" i="34" s="1"/>
  <c r="U18" i="34"/>
  <c r="V18" i="34" s="1"/>
  <c r="U21" i="34"/>
  <c r="V21" i="34" s="1"/>
  <c r="U26" i="33"/>
  <c r="V26" i="33" s="1"/>
  <c r="U20" i="33"/>
  <c r="V20" i="33" s="1"/>
  <c r="U16" i="33"/>
  <c r="V16" i="33" s="1"/>
  <c r="U16" i="32"/>
  <c r="V16" i="32" s="1"/>
  <c r="U19" i="32"/>
  <c r="V19" i="32" s="1"/>
  <c r="U22" i="32"/>
  <c r="V22" i="32" s="1"/>
  <c r="U32" i="32"/>
  <c r="V32" i="32" s="1"/>
  <c r="U27" i="32"/>
  <c r="V27" i="32" s="1"/>
  <c r="U26" i="32"/>
  <c r="V26" i="32" s="1"/>
  <c r="U28" i="32"/>
  <c r="V28" i="32" s="1"/>
  <c r="U46" i="32"/>
  <c r="V46" i="32" s="1"/>
  <c r="U45" i="32"/>
  <c r="V45" i="32" s="1"/>
  <c r="U48" i="32"/>
  <c r="V48" i="32" s="1"/>
  <c r="U44" i="32"/>
  <c r="V44" i="32" s="1"/>
  <c r="U47" i="32"/>
  <c r="V47" i="32" s="1"/>
  <c r="U43" i="32"/>
  <c r="V43" i="32" s="1"/>
  <c r="U42" i="32"/>
  <c r="U37" i="32"/>
  <c r="V37" i="32" s="1"/>
  <c r="U30" i="32"/>
  <c r="V30" i="32" s="1"/>
  <c r="U33" i="32"/>
  <c r="V33" i="32" s="1"/>
  <c r="U25" i="32"/>
  <c r="F57" i="32" s="1"/>
  <c r="U39" i="32"/>
  <c r="V39" i="32" s="1"/>
  <c r="U35" i="32"/>
  <c r="V35" i="32" s="1"/>
  <c r="U20" i="32"/>
  <c r="V20" i="32" s="1"/>
  <c r="U23" i="32"/>
  <c r="V23" i="32" s="1"/>
  <c r="U18" i="32"/>
  <c r="V18" i="32" s="1"/>
  <c r="U27" i="31"/>
  <c r="V27" i="31" s="1"/>
  <c r="U16" i="31"/>
  <c r="V16" i="31" s="1"/>
  <c r="U43" i="30"/>
  <c r="V43" i="30" s="1"/>
  <c r="U38" i="30"/>
  <c r="V38" i="30" s="1"/>
  <c r="U26" i="30"/>
  <c r="V26" i="30" s="1"/>
  <c r="U29" i="30"/>
  <c r="V29" i="30" s="1"/>
  <c r="U39" i="30"/>
  <c r="V39" i="30" s="1"/>
  <c r="U28" i="30"/>
  <c r="V28" i="30" s="1"/>
  <c r="U21" i="30"/>
  <c r="V21" i="30" s="1"/>
  <c r="U17" i="30"/>
  <c r="V17" i="30" s="1"/>
  <c r="U42" i="30"/>
  <c r="V42" i="30" s="1"/>
  <c r="U31" i="30"/>
  <c r="V31" i="30" s="1"/>
  <c r="U20" i="30"/>
  <c r="V20" i="30" s="1"/>
  <c r="U16" i="30"/>
  <c r="V16" i="30" s="1"/>
  <c r="U41" i="30"/>
  <c r="V41" i="30" s="1"/>
  <c r="U23" i="30"/>
  <c r="V23" i="30" s="1"/>
  <c r="T12" i="30"/>
  <c r="U27" i="29"/>
  <c r="V27" i="29" s="1"/>
  <c r="U22" i="29"/>
  <c r="V22" i="29" s="1"/>
  <c r="U18" i="29"/>
  <c r="V18" i="29" s="1"/>
  <c r="U21" i="29"/>
  <c r="V21" i="29" s="1"/>
  <c r="U16" i="29"/>
  <c r="V16" i="29" s="1"/>
  <c r="U28" i="29"/>
  <c r="V28" i="29" s="1"/>
  <c r="U19" i="28"/>
  <c r="V19" i="28" s="1"/>
  <c r="U25" i="28"/>
  <c r="V25" i="28" s="1"/>
  <c r="U21" i="28"/>
  <c r="V21" i="28" s="1"/>
  <c r="U16" i="28"/>
  <c r="V16" i="28" s="1"/>
  <c r="U16" i="27"/>
  <c r="V16" i="27" s="1"/>
  <c r="U26" i="27"/>
  <c r="V26" i="27" s="1"/>
  <c r="U24" i="27"/>
  <c r="V24" i="27" s="1"/>
  <c r="U15" i="27"/>
  <c r="V15" i="27" s="1"/>
  <c r="U33" i="26"/>
  <c r="V33" i="26" s="1"/>
  <c r="U35" i="26"/>
  <c r="V35" i="26" s="1"/>
  <c r="U31" i="26"/>
  <c r="V31" i="26" s="1"/>
  <c r="U26" i="26"/>
  <c r="V26" i="26" s="1"/>
  <c r="U22" i="26"/>
  <c r="V22" i="26" s="1"/>
  <c r="U16" i="26"/>
  <c r="V16" i="26" s="1"/>
  <c r="U21" i="26"/>
  <c r="V21" i="26" s="1"/>
  <c r="U23" i="26"/>
  <c r="V23" i="26" s="1"/>
  <c r="U28" i="26"/>
  <c r="V28" i="26" s="1"/>
  <c r="U27" i="26"/>
  <c r="V27" i="26" s="1"/>
  <c r="U29" i="26"/>
  <c r="V29" i="26" s="1"/>
  <c r="U25" i="26"/>
  <c r="V25" i="26" s="1"/>
  <c r="T12" i="35"/>
  <c r="T12" i="39"/>
  <c r="U20" i="39"/>
  <c r="V20" i="39" s="1"/>
  <c r="U17" i="39"/>
  <c r="V17" i="39" s="1"/>
  <c r="U23" i="39"/>
  <c r="V23" i="39" s="1"/>
  <c r="U15" i="39"/>
  <c r="V15" i="39" s="1"/>
  <c r="U19" i="39"/>
  <c r="V19" i="39" s="1"/>
  <c r="T12" i="37"/>
  <c r="U18" i="37"/>
  <c r="V18" i="37" s="1"/>
  <c r="U35" i="37"/>
  <c r="V35" i="37" s="1"/>
  <c r="U17" i="37"/>
  <c r="V17" i="37" s="1"/>
  <c r="U49" i="34"/>
  <c r="V49" i="34" s="1"/>
  <c r="U46" i="34"/>
  <c r="V46" i="34" s="1"/>
  <c r="U39" i="34"/>
  <c r="V39" i="34" s="1"/>
  <c r="U19" i="34"/>
  <c r="V19" i="34" s="1"/>
  <c r="U50" i="34"/>
  <c r="V50" i="34" s="1"/>
  <c r="T12" i="34"/>
  <c r="U44" i="34"/>
  <c r="U34" i="34"/>
  <c r="V34" i="34" s="1"/>
  <c r="U56" i="34"/>
  <c r="V56" i="34" s="1"/>
  <c r="U30" i="34"/>
  <c r="V30" i="34" s="1"/>
  <c r="U23" i="34"/>
  <c r="V23" i="34" s="1"/>
  <c r="T12" i="33"/>
  <c r="U18" i="33"/>
  <c r="V18" i="33" s="1"/>
  <c r="U21" i="33"/>
  <c r="V21" i="33" s="1"/>
  <c r="U17" i="31"/>
  <c r="V17" i="31" s="1"/>
  <c r="U29" i="31"/>
  <c r="V29" i="31" s="1"/>
  <c r="T12" i="31"/>
  <c r="U25" i="31"/>
  <c r="V25" i="31" s="1"/>
  <c r="U31" i="31"/>
  <c r="F42" i="31" s="1"/>
  <c r="U28" i="31"/>
  <c r="V28" i="31" s="1"/>
  <c r="U20" i="29"/>
  <c r="V20" i="29" s="1"/>
  <c r="U26" i="29"/>
  <c r="V26" i="29" s="1"/>
  <c r="U29" i="29"/>
  <c r="V29" i="29" s="1"/>
  <c r="U17" i="29"/>
  <c r="V17" i="29" s="1"/>
  <c r="T12" i="29"/>
  <c r="U23" i="28"/>
  <c r="V23" i="28" s="1"/>
  <c r="U27" i="28"/>
  <c r="V27" i="28" s="1"/>
  <c r="T12" i="28"/>
  <c r="U17" i="28"/>
  <c r="V17" i="28" s="1"/>
  <c r="U20" i="28"/>
  <c r="V20" i="28" s="1"/>
  <c r="U22" i="28"/>
  <c r="V22" i="28" s="1"/>
  <c r="U26" i="28"/>
  <c r="V26" i="28" s="1"/>
  <c r="U18" i="28"/>
  <c r="V18" i="28" s="1"/>
  <c r="U38" i="27"/>
  <c r="V38" i="27" s="1"/>
  <c r="U27" i="27"/>
  <c r="V27" i="27" s="1"/>
  <c r="U23" i="27"/>
  <c r="V23" i="27" s="1"/>
  <c r="U18" i="27"/>
  <c r="V18" i="27" s="1"/>
  <c r="U28" i="27"/>
  <c r="V28" i="27" s="1"/>
  <c r="U33" i="27"/>
  <c r="V33" i="27" s="1"/>
  <c r="U25" i="27"/>
  <c r="V25" i="27" s="1"/>
  <c r="U22" i="27"/>
  <c r="V22" i="27" s="1"/>
  <c r="U30" i="27"/>
  <c r="V30" i="27" s="1"/>
  <c r="U20" i="27"/>
  <c r="V20" i="27" s="1"/>
  <c r="U17" i="27"/>
  <c r="V17" i="27" s="1"/>
  <c r="U36" i="27"/>
  <c r="V36" i="27" s="1"/>
  <c r="U35" i="27"/>
  <c r="V35" i="27" s="1"/>
  <c r="U34" i="27"/>
  <c r="V34" i="27" s="1"/>
  <c r="U39" i="27"/>
  <c r="V39" i="27" s="1"/>
  <c r="U32" i="27"/>
  <c r="V32" i="27" s="1"/>
  <c r="U21" i="27"/>
  <c r="V21" i="27" s="1"/>
  <c r="T12" i="26"/>
  <c r="U24" i="26"/>
  <c r="V24" i="26" s="1"/>
  <c r="U17" i="26"/>
  <c r="V17" i="26" s="1"/>
  <c r="T12" i="27"/>
  <c r="V44" i="34"/>
  <c r="V15" i="26"/>
  <c r="V8" i="24"/>
  <c r="I45" i="95" s="1"/>
  <c r="U8" i="24"/>
  <c r="T8" i="24"/>
  <c r="V12" i="39" l="1"/>
  <c r="V12" i="37"/>
  <c r="V42" i="32"/>
  <c r="F58" i="32"/>
  <c r="F41" i="31"/>
  <c r="E41" i="31" s="1"/>
  <c r="V12" i="30"/>
  <c r="Y37" i="44"/>
  <c r="Y38" i="44"/>
  <c r="Y39" i="44"/>
  <c r="Y36" i="44"/>
  <c r="Y34" i="44"/>
  <c r="Y30" i="44"/>
  <c r="V25" i="32"/>
  <c r="V12" i="32" s="1"/>
  <c r="U12" i="32"/>
  <c r="V31" i="31"/>
  <c r="V12" i="31" s="1"/>
  <c r="Y31" i="44"/>
  <c r="Y32" i="44"/>
  <c r="Y33" i="44"/>
  <c r="C9" i="35"/>
  <c r="L9" i="35" s="1"/>
  <c r="B100" i="95" s="1"/>
  <c r="U12" i="35"/>
  <c r="V12" i="38"/>
  <c r="U12" i="38"/>
  <c r="C9" i="38"/>
  <c r="L9" i="38" s="1"/>
  <c r="S9" i="38" s="1"/>
  <c r="I109" i="95" s="1"/>
  <c r="B109" i="95"/>
  <c r="C9" i="37"/>
  <c r="L9" i="37" s="1"/>
  <c r="S9" i="37" s="1"/>
  <c r="I81" i="95" s="1"/>
  <c r="F66" i="34"/>
  <c r="V12" i="34"/>
  <c r="V12" i="33"/>
  <c r="C9" i="32"/>
  <c r="L9" i="32" s="1"/>
  <c r="S9" i="32" s="1"/>
  <c r="I88" i="95" s="1"/>
  <c r="U12" i="30"/>
  <c r="C9" i="30"/>
  <c r="L9" i="30" s="1"/>
  <c r="V12" i="29"/>
  <c r="V12" i="28"/>
  <c r="V12" i="27"/>
  <c r="U12" i="26"/>
  <c r="B45" i="95"/>
  <c r="K35" i="94"/>
  <c r="U12" i="39"/>
  <c r="C9" i="39"/>
  <c r="L9" i="39" s="1"/>
  <c r="B84" i="95" s="1"/>
  <c r="U12" i="37"/>
  <c r="F65" i="34"/>
  <c r="C9" i="34"/>
  <c r="L9" i="34" s="1"/>
  <c r="S9" i="34" s="1"/>
  <c r="I99" i="95" s="1"/>
  <c r="U12" i="34"/>
  <c r="U12" i="33"/>
  <c r="C9" i="33"/>
  <c r="L9" i="33" s="1"/>
  <c r="S9" i="33" s="1"/>
  <c r="I131" i="95" s="1"/>
  <c r="C9" i="31"/>
  <c r="L9" i="31" s="1"/>
  <c r="S9" i="31" s="1"/>
  <c r="I87" i="95" s="1"/>
  <c r="U12" i="31"/>
  <c r="U12" i="29"/>
  <c r="C9" i="29"/>
  <c r="L9" i="29" s="1"/>
  <c r="S9" i="29"/>
  <c r="I107" i="95" s="1"/>
  <c r="B107" i="95"/>
  <c r="U12" i="28"/>
  <c r="C9" i="28"/>
  <c r="L9" i="28" s="1"/>
  <c r="S9" i="28"/>
  <c r="I133" i="95" s="1"/>
  <c r="B133" i="95"/>
  <c r="C9" i="27"/>
  <c r="L9" i="27" s="1"/>
  <c r="U12" i="27"/>
  <c r="V12" i="26"/>
  <c r="C9" i="26"/>
  <c r="L9" i="26" s="1"/>
  <c r="B105" i="95" s="1"/>
  <c r="S9" i="35" l="1"/>
  <c r="I100" i="95" s="1"/>
  <c r="E65" i="34"/>
  <c r="E66" i="34"/>
  <c r="G65" i="34"/>
  <c r="I68" i="34" s="1"/>
  <c r="E58" i="32"/>
  <c r="E57" i="32"/>
  <c r="G57" i="32" s="1"/>
  <c r="K61" i="32" s="1"/>
  <c r="S9" i="39"/>
  <c r="I84" i="95" s="1"/>
  <c r="B81" i="95"/>
  <c r="B99" i="95"/>
  <c r="B131" i="95"/>
  <c r="B88" i="95"/>
  <c r="G41" i="31"/>
  <c r="G42" i="31" s="1"/>
  <c r="B108" i="95"/>
  <c r="S9" i="30"/>
  <c r="I108" i="95" s="1"/>
  <c r="B106" i="95"/>
  <c r="S9" i="27"/>
  <c r="I106" i="95" s="1"/>
  <c r="S9" i="26"/>
  <c r="I105" i="95" s="1"/>
  <c r="B87" i="95"/>
  <c r="E42" i="31"/>
  <c r="H68" i="34" l="1"/>
  <c r="K69" i="34"/>
  <c r="G66" i="34"/>
  <c r="J69" i="34"/>
  <c r="Y44" i="34" s="1"/>
  <c r="I69" i="34"/>
  <c r="K68" i="34"/>
  <c r="J68" i="34"/>
  <c r="Y42" i="34" s="1"/>
  <c r="J61" i="32"/>
  <c r="Y44" i="32" s="1"/>
  <c r="I61" i="32"/>
  <c r="H60" i="32"/>
  <c r="K60" i="32"/>
  <c r="I60" i="32"/>
  <c r="G58" i="32"/>
  <c r="J60" i="32"/>
  <c r="Y25" i="32" s="1"/>
  <c r="J45" i="31"/>
  <c r="Y31" i="31" s="1"/>
  <c r="I44" i="31"/>
  <c r="H44" i="31"/>
  <c r="I45" i="31"/>
  <c r="K44" i="31"/>
  <c r="J44" i="31"/>
  <c r="Y27" i="31" s="1"/>
  <c r="K45" i="31"/>
  <c r="Y51" i="34"/>
  <c r="Y49" i="34"/>
  <c r="Y52" i="34"/>
  <c r="Y57" i="34"/>
  <c r="Y50" i="34"/>
  <c r="Y55" i="34"/>
  <c r="Y48" i="34"/>
  <c r="Y53" i="34"/>
  <c r="Y28" i="32"/>
  <c r="Y47" i="34" l="1"/>
  <c r="Y58" i="34"/>
  <c r="Y46" i="34"/>
  <c r="Y40" i="34"/>
  <c r="Y43" i="32"/>
  <c r="Y50" i="32"/>
  <c r="Y46" i="32"/>
  <c r="Y45" i="32"/>
  <c r="Y47" i="32"/>
  <c r="Y48" i="32"/>
  <c r="Y42" i="32"/>
  <c r="Y49" i="32"/>
  <c r="Y28" i="34"/>
  <c r="Y37" i="34"/>
  <c r="Y45" i="34"/>
  <c r="Y30" i="34"/>
  <c r="Y54" i="34"/>
  <c r="Y41" i="34"/>
  <c r="Y56" i="34"/>
  <c r="Y35" i="34"/>
  <c r="Y29" i="34"/>
  <c r="Y32" i="34"/>
  <c r="Y34" i="34"/>
  <c r="Y33" i="34"/>
  <c r="Y31" i="34"/>
  <c r="Y36" i="34"/>
  <c r="Y38" i="34"/>
  <c r="Y39" i="34"/>
  <c r="Y26" i="32"/>
  <c r="Y38" i="32"/>
  <c r="Y36" i="32"/>
  <c r="Y30" i="32"/>
  <c r="Y31" i="32"/>
  <c r="Y33" i="32"/>
  <c r="Y34" i="32"/>
  <c r="Y29" i="32"/>
  <c r="Y40" i="32"/>
  <c r="Y35" i="32"/>
  <c r="Y27" i="32"/>
  <c r="Y37" i="32"/>
  <c r="Y32" i="32"/>
  <c r="Y39" i="32"/>
  <c r="Y32" i="31"/>
  <c r="Y34" i="31"/>
  <c r="Y33" i="31"/>
  <c r="Y29" i="31"/>
  <c r="Y22" i="31"/>
  <c r="Y24" i="31"/>
  <c r="Y26" i="31"/>
  <c r="Y28" i="31"/>
  <c r="Y23" i="31"/>
  <c r="Y25" i="31"/>
  <c r="Y21" i="31"/>
  <c r="Y20" i="31"/>
  <c r="Y19" i="31"/>
  <c r="K8" i="23"/>
  <c r="B31" i="94" s="1"/>
  <c r="L8" i="23"/>
  <c r="C31" i="94" s="1"/>
  <c r="M8" i="23"/>
  <c r="D31" i="94" s="1"/>
  <c r="N8" i="23"/>
  <c r="E31" i="94" s="1"/>
  <c r="O8" i="23"/>
  <c r="F31" i="94" s="1"/>
  <c r="P8" i="23"/>
  <c r="G31" i="94" s="1"/>
  <c r="Q8" i="23"/>
  <c r="H31" i="94" s="1"/>
  <c r="R8" i="23"/>
  <c r="I31" i="94" s="1"/>
  <c r="S8" i="23"/>
  <c r="J31" i="94" s="1"/>
  <c r="J10" i="23"/>
  <c r="T10" i="23"/>
  <c r="U10" i="23" s="1"/>
  <c r="V10" i="23" s="1"/>
  <c r="J11" i="23"/>
  <c r="T11" i="23"/>
  <c r="U11" i="23" s="1"/>
  <c r="V11" i="23" s="1"/>
  <c r="J12" i="23"/>
  <c r="T12" i="23"/>
  <c r="J13" i="23"/>
  <c r="T13" i="23"/>
  <c r="J14" i="23"/>
  <c r="T14" i="23"/>
  <c r="U14" i="23" s="1"/>
  <c r="V14" i="23" s="1"/>
  <c r="J15" i="23"/>
  <c r="T15" i="23"/>
  <c r="U15" i="23" s="1"/>
  <c r="V15" i="23" s="1"/>
  <c r="J17" i="23"/>
  <c r="T17" i="23"/>
  <c r="J18" i="23"/>
  <c r="T18" i="23"/>
  <c r="J19" i="23"/>
  <c r="T19" i="23"/>
  <c r="J20" i="23"/>
  <c r="T20" i="23"/>
  <c r="J21" i="23"/>
  <c r="T21" i="23"/>
  <c r="J22" i="23"/>
  <c r="T22" i="23"/>
  <c r="J23" i="23"/>
  <c r="T23" i="23"/>
  <c r="J24" i="23"/>
  <c r="T24" i="23"/>
  <c r="J26" i="23"/>
  <c r="J28" i="23"/>
  <c r="T28" i="23"/>
  <c r="J30" i="23"/>
  <c r="T30" i="23"/>
  <c r="J31" i="23"/>
  <c r="T31" i="23"/>
  <c r="J32" i="23"/>
  <c r="T32" i="23"/>
  <c r="U32" i="23" s="1"/>
  <c r="V32" i="23" s="1"/>
  <c r="J33" i="23"/>
  <c r="T33" i="23"/>
  <c r="U33" i="23" s="1"/>
  <c r="V33" i="23" s="1"/>
  <c r="K8" i="21"/>
  <c r="B30" i="94" s="1"/>
  <c r="L8" i="21"/>
  <c r="C30" i="94" s="1"/>
  <c r="M8" i="21"/>
  <c r="D30" i="94" s="1"/>
  <c r="N8" i="21"/>
  <c r="E30" i="94" s="1"/>
  <c r="O8" i="21"/>
  <c r="F30" i="94" s="1"/>
  <c r="P8" i="21"/>
  <c r="G30" i="94" s="1"/>
  <c r="Q8" i="21"/>
  <c r="H30" i="94" s="1"/>
  <c r="R8" i="21"/>
  <c r="I30" i="94" s="1"/>
  <c r="S8" i="21"/>
  <c r="J30" i="94" s="1"/>
  <c r="J10" i="21"/>
  <c r="T10" i="21"/>
  <c r="J11" i="21"/>
  <c r="T11" i="21"/>
  <c r="J12" i="21"/>
  <c r="T12" i="21"/>
  <c r="U12" i="21" s="1"/>
  <c r="V12" i="21" s="1"/>
  <c r="J13" i="21"/>
  <c r="T13" i="21"/>
  <c r="J14" i="21"/>
  <c r="T14" i="21"/>
  <c r="U14" i="21"/>
  <c r="V14" i="21" s="1"/>
  <c r="J15" i="21"/>
  <c r="T15" i="21"/>
  <c r="J16" i="21"/>
  <c r="T16" i="21"/>
  <c r="J17" i="21"/>
  <c r="T17" i="21"/>
  <c r="J18" i="21"/>
  <c r="T18" i="21"/>
  <c r="J19" i="21"/>
  <c r="T19" i="21"/>
  <c r="J20" i="21"/>
  <c r="T20" i="21"/>
  <c r="U20" i="21"/>
  <c r="V20" i="21" s="1"/>
  <c r="J21" i="21"/>
  <c r="T21" i="21"/>
  <c r="U21" i="21" s="1"/>
  <c r="V21" i="21" s="1"/>
  <c r="J22" i="21"/>
  <c r="T22" i="21"/>
  <c r="U22" i="21"/>
  <c r="V22" i="21" s="1"/>
  <c r="J23" i="21"/>
  <c r="T23" i="21"/>
  <c r="J24" i="21"/>
  <c r="T24" i="21"/>
  <c r="U24" i="21" s="1"/>
  <c r="V24" i="21" s="1"/>
  <c r="J25" i="21"/>
  <c r="T25" i="21"/>
  <c r="U25" i="21"/>
  <c r="V25" i="21" s="1"/>
  <c r="J26" i="21"/>
  <c r="T26" i="21"/>
  <c r="J27" i="21"/>
  <c r="T27" i="21"/>
  <c r="U27" i="21" s="1"/>
  <c r="V27" i="21" s="1"/>
  <c r="K8" i="20"/>
  <c r="B29" i="94" s="1"/>
  <c r="L8" i="20"/>
  <c r="C29" i="94" s="1"/>
  <c r="M8" i="20"/>
  <c r="D29" i="94" s="1"/>
  <c r="N8" i="20"/>
  <c r="E29" i="94" s="1"/>
  <c r="O8" i="20"/>
  <c r="F29" i="94" s="1"/>
  <c r="P8" i="20"/>
  <c r="G29" i="94" s="1"/>
  <c r="Q8" i="20"/>
  <c r="H29" i="94" s="1"/>
  <c r="R8" i="20"/>
  <c r="I29" i="94" s="1"/>
  <c r="S8" i="20"/>
  <c r="J29" i="94" s="1"/>
  <c r="J10" i="20"/>
  <c r="T10" i="20"/>
  <c r="J11" i="20"/>
  <c r="T11" i="20"/>
  <c r="J12" i="20"/>
  <c r="T12" i="20"/>
  <c r="U12" i="20" s="1"/>
  <c r="V12" i="20" s="1"/>
  <c r="J13" i="20"/>
  <c r="T13" i="20"/>
  <c r="U13" i="20" s="1"/>
  <c r="V13" i="20" s="1"/>
  <c r="J14" i="20"/>
  <c r="T14" i="20"/>
  <c r="U14" i="20" s="1"/>
  <c r="V14" i="20" s="1"/>
  <c r="J15" i="20"/>
  <c r="T15" i="20"/>
  <c r="J16" i="20"/>
  <c r="T16" i="20"/>
  <c r="J17" i="20"/>
  <c r="T17" i="20"/>
  <c r="J18" i="20"/>
  <c r="T18" i="20"/>
  <c r="J19" i="20"/>
  <c r="T19" i="20"/>
  <c r="J20" i="20"/>
  <c r="T20" i="20"/>
  <c r="J21" i="20"/>
  <c r="T21" i="20"/>
  <c r="U21" i="20" s="1"/>
  <c r="V21" i="20" s="1"/>
  <c r="J22" i="20"/>
  <c r="T22" i="20"/>
  <c r="U22" i="20" s="1"/>
  <c r="V22" i="20" s="1"/>
  <c r="J23" i="20"/>
  <c r="T23" i="20"/>
  <c r="U23" i="20" s="1"/>
  <c r="V23" i="20" s="1"/>
  <c r="J25" i="20"/>
  <c r="T25" i="20"/>
  <c r="J26" i="20"/>
  <c r="T26" i="20"/>
  <c r="J27" i="20"/>
  <c r="T27" i="20"/>
  <c r="J28" i="20"/>
  <c r="T28" i="20"/>
  <c r="J29" i="20"/>
  <c r="T29" i="20"/>
  <c r="J31" i="20"/>
  <c r="T31" i="20"/>
  <c r="J32" i="20"/>
  <c r="T32" i="20"/>
  <c r="J33" i="20"/>
  <c r="T33" i="20"/>
  <c r="J34" i="20"/>
  <c r="T34" i="20"/>
  <c r="U34" i="20"/>
  <c r="V34" i="20" s="1"/>
  <c r="K8" i="19"/>
  <c r="B28" i="94" s="1"/>
  <c r="L8" i="19"/>
  <c r="C28" i="94" s="1"/>
  <c r="M8" i="19"/>
  <c r="D28" i="94" s="1"/>
  <c r="N8" i="19"/>
  <c r="E28" i="94" s="1"/>
  <c r="O8" i="19"/>
  <c r="F28" i="94" s="1"/>
  <c r="P8" i="19"/>
  <c r="G28" i="94" s="1"/>
  <c r="Q8" i="19"/>
  <c r="H28" i="94" s="1"/>
  <c r="R8" i="19"/>
  <c r="I28" i="94" s="1"/>
  <c r="S8" i="19"/>
  <c r="J28" i="94" s="1"/>
  <c r="J10" i="19"/>
  <c r="T10" i="19"/>
  <c r="J11" i="19"/>
  <c r="T11" i="19"/>
  <c r="J12" i="19"/>
  <c r="T12" i="19"/>
  <c r="U12" i="19" s="1"/>
  <c r="V12" i="19" s="1"/>
  <c r="K8" i="18"/>
  <c r="B21" i="94" s="1"/>
  <c r="L8" i="18"/>
  <c r="C21" i="94" s="1"/>
  <c r="M8" i="18"/>
  <c r="D21" i="94" s="1"/>
  <c r="N8" i="18"/>
  <c r="E21" i="94" s="1"/>
  <c r="O8" i="18"/>
  <c r="F21" i="94" s="1"/>
  <c r="P8" i="18"/>
  <c r="G21" i="94" s="1"/>
  <c r="Q8" i="18"/>
  <c r="H21" i="94" s="1"/>
  <c r="R8" i="18"/>
  <c r="I21" i="94" s="1"/>
  <c r="S8" i="18"/>
  <c r="J21" i="94" s="1"/>
  <c r="J10" i="18"/>
  <c r="T10" i="18"/>
  <c r="U10" i="18" s="1"/>
  <c r="J11" i="18"/>
  <c r="T11" i="18"/>
  <c r="J12" i="18"/>
  <c r="T12" i="18"/>
  <c r="J13" i="18"/>
  <c r="T13" i="18"/>
  <c r="U13" i="18" s="1"/>
  <c r="V13" i="18" s="1"/>
  <c r="J14" i="18"/>
  <c r="T14" i="18"/>
  <c r="J15" i="18"/>
  <c r="T15" i="18"/>
  <c r="J16" i="18"/>
  <c r="T16" i="18"/>
  <c r="J17" i="18"/>
  <c r="T17" i="18"/>
  <c r="J18" i="18"/>
  <c r="T18" i="18"/>
  <c r="J19" i="18"/>
  <c r="T19" i="18"/>
  <c r="J20" i="18"/>
  <c r="T20" i="18"/>
  <c r="K8" i="17"/>
  <c r="B20" i="94" s="1"/>
  <c r="L8" i="17"/>
  <c r="C20" i="94" s="1"/>
  <c r="M8" i="17"/>
  <c r="D20" i="94" s="1"/>
  <c r="N8" i="17"/>
  <c r="E20" i="94" s="1"/>
  <c r="O8" i="17"/>
  <c r="F20" i="94" s="1"/>
  <c r="P8" i="17"/>
  <c r="G20" i="94" s="1"/>
  <c r="Q8" i="17"/>
  <c r="H20" i="94" s="1"/>
  <c r="R8" i="17"/>
  <c r="I20" i="94" s="1"/>
  <c r="S8" i="17"/>
  <c r="J20" i="94" s="1"/>
  <c r="J10" i="17"/>
  <c r="T10" i="17"/>
  <c r="J11" i="17"/>
  <c r="T11" i="17"/>
  <c r="J12" i="17"/>
  <c r="T12" i="17"/>
  <c r="U12" i="17"/>
  <c r="V12" i="17" s="1"/>
  <c r="J13" i="17"/>
  <c r="T13" i="17"/>
  <c r="U13" i="17"/>
  <c r="V13" i="17" s="1"/>
  <c r="J14" i="17"/>
  <c r="T14" i="17"/>
  <c r="U14" i="17" s="1"/>
  <c r="V14" i="17" s="1"/>
  <c r="J15" i="17"/>
  <c r="T15" i="17"/>
  <c r="U15" i="17"/>
  <c r="V15" i="17" s="1"/>
  <c r="J16" i="17"/>
  <c r="T16" i="17"/>
  <c r="J17" i="17"/>
  <c r="T17" i="17"/>
  <c r="J18" i="17"/>
  <c r="T18" i="17"/>
  <c r="U18" i="17" s="1"/>
  <c r="V18" i="17" s="1"/>
  <c r="J19" i="17"/>
  <c r="T19" i="17"/>
  <c r="U19" i="17"/>
  <c r="V19" i="17" s="1"/>
  <c r="J20" i="17"/>
  <c r="T20" i="17"/>
  <c r="U20" i="17" s="1"/>
  <c r="V20" i="17" s="1"/>
  <c r="J21" i="17"/>
  <c r="T21" i="17"/>
  <c r="J22" i="17"/>
  <c r="T22" i="17"/>
  <c r="U22" i="17"/>
  <c r="V22" i="17" s="1"/>
  <c r="J23" i="17"/>
  <c r="T23" i="17"/>
  <c r="J24" i="17"/>
  <c r="T24" i="17"/>
  <c r="J25" i="17"/>
  <c r="T25" i="17"/>
  <c r="U25" i="17"/>
  <c r="V25" i="17" s="1"/>
  <c r="J26" i="17"/>
  <c r="T26" i="17"/>
  <c r="J27" i="17"/>
  <c r="T27" i="17"/>
  <c r="U28" i="23" l="1"/>
  <c r="V28" i="23" s="1"/>
  <c r="U21" i="23"/>
  <c r="U12" i="23"/>
  <c r="V12" i="23" s="1"/>
  <c r="U18" i="21"/>
  <c r="V18" i="21" s="1"/>
  <c r="U17" i="21"/>
  <c r="V17" i="21" s="1"/>
  <c r="U16" i="21"/>
  <c r="V16" i="21" s="1"/>
  <c r="U19" i="21"/>
  <c r="V19" i="21" s="1"/>
  <c r="U26" i="21"/>
  <c r="V26" i="21" s="1"/>
  <c r="U23" i="21"/>
  <c r="V23" i="21" s="1"/>
  <c r="U13" i="21"/>
  <c r="V13" i="21" s="1"/>
  <c r="U15" i="21"/>
  <c r="V15" i="21" s="1"/>
  <c r="U11" i="21"/>
  <c r="V11" i="21" s="1"/>
  <c r="K30" i="94"/>
  <c r="T8" i="21"/>
  <c r="B72" i="95" s="1"/>
  <c r="U10" i="21"/>
  <c r="V10" i="21" s="1"/>
  <c r="U32" i="20"/>
  <c r="V32" i="20" s="1"/>
  <c r="U31" i="20"/>
  <c r="U25" i="20"/>
  <c r="V25" i="20" s="1"/>
  <c r="U11" i="20"/>
  <c r="V11" i="20" s="1"/>
  <c r="U17" i="20"/>
  <c r="V17" i="20" s="1"/>
  <c r="U10" i="20"/>
  <c r="V10" i="20" s="1"/>
  <c r="U11" i="19"/>
  <c r="V11" i="19" s="1"/>
  <c r="U10" i="19"/>
  <c r="V10" i="19" s="1"/>
  <c r="U14" i="18"/>
  <c r="V14" i="18" s="1"/>
  <c r="U17" i="18"/>
  <c r="V17" i="18" s="1"/>
  <c r="U11" i="18"/>
  <c r="V11" i="18" s="1"/>
  <c r="U21" i="17"/>
  <c r="V21" i="17" s="1"/>
  <c r="U16" i="17"/>
  <c r="V16" i="17" s="1"/>
  <c r="U10" i="17"/>
  <c r="V10" i="17" s="1"/>
  <c r="U27" i="17"/>
  <c r="V27" i="17" s="1"/>
  <c r="U24" i="17"/>
  <c r="V24" i="17" s="1"/>
  <c r="U26" i="17"/>
  <c r="V26" i="17" s="1"/>
  <c r="U23" i="17"/>
  <c r="V23" i="17" s="1"/>
  <c r="U17" i="17"/>
  <c r="V17" i="17" s="1"/>
  <c r="U11" i="17"/>
  <c r="V11" i="17" s="1"/>
  <c r="K20" i="94"/>
  <c r="T8" i="17"/>
  <c r="B58" i="95" s="1"/>
  <c r="U31" i="23"/>
  <c r="V31" i="23" s="1"/>
  <c r="U18" i="23"/>
  <c r="V18" i="23" s="1"/>
  <c r="U17" i="23"/>
  <c r="U13" i="23"/>
  <c r="V13" i="23" s="1"/>
  <c r="U22" i="23"/>
  <c r="V22" i="23" s="1"/>
  <c r="U24" i="23"/>
  <c r="V24" i="23" s="1"/>
  <c r="K31" i="94"/>
  <c r="U30" i="23"/>
  <c r="U20" i="23"/>
  <c r="V20" i="23" s="1"/>
  <c r="T8" i="23"/>
  <c r="B43" i="95" s="1"/>
  <c r="U19" i="23"/>
  <c r="V19" i="23" s="1"/>
  <c r="U23" i="23"/>
  <c r="V23" i="23" s="1"/>
  <c r="U29" i="20"/>
  <c r="V29" i="20" s="1"/>
  <c r="U33" i="20"/>
  <c r="V33" i="20" s="1"/>
  <c r="U28" i="20"/>
  <c r="V28" i="20" s="1"/>
  <c r="U20" i="20"/>
  <c r="V20" i="20" s="1"/>
  <c r="U26" i="20"/>
  <c r="K29" i="94"/>
  <c r="U16" i="20"/>
  <c r="V16" i="20" s="1"/>
  <c r="U15" i="20"/>
  <c r="V15" i="20" s="1"/>
  <c r="U18" i="20"/>
  <c r="V18" i="20" s="1"/>
  <c r="U27" i="20"/>
  <c r="V27" i="20" s="1"/>
  <c r="U19" i="20"/>
  <c r="V19" i="20" s="1"/>
  <c r="K28" i="94"/>
  <c r="T8" i="19"/>
  <c r="B38" i="95" s="1"/>
  <c r="U18" i="18"/>
  <c r="V18" i="18" s="1"/>
  <c r="U12" i="18"/>
  <c r="V12" i="18" s="1"/>
  <c r="U19" i="18"/>
  <c r="V19" i="18" s="1"/>
  <c r="U20" i="18"/>
  <c r="V20" i="18" s="1"/>
  <c r="U15" i="18"/>
  <c r="V15" i="18" s="1"/>
  <c r="K21" i="94"/>
  <c r="U16" i="18"/>
  <c r="V16" i="18" s="1"/>
  <c r="T8" i="20"/>
  <c r="B44" i="95" s="1"/>
  <c r="V10" i="18"/>
  <c r="T8" i="18"/>
  <c r="B59" i="95" s="1"/>
  <c r="F37" i="23" l="1"/>
  <c r="V17" i="23"/>
  <c r="F36" i="23"/>
  <c r="V8" i="21"/>
  <c r="I72" i="95" s="1"/>
  <c r="V8" i="17"/>
  <c r="I58" i="95" s="1"/>
  <c r="U8" i="17"/>
  <c r="V30" i="23"/>
  <c r="V8" i="23" s="1"/>
  <c r="I43" i="95" s="1"/>
  <c r="V21" i="23"/>
  <c r="E37" i="23"/>
  <c r="V31" i="20"/>
  <c r="F38" i="20"/>
  <c r="V26" i="20"/>
  <c r="F37" i="20"/>
  <c r="U8" i="21"/>
  <c r="V8" i="19"/>
  <c r="I38" i="95" s="1"/>
  <c r="U8" i="19"/>
  <c r="U8" i="23"/>
  <c r="U8" i="20"/>
  <c r="V8" i="18"/>
  <c r="I59" i="95" s="1"/>
  <c r="U8" i="18"/>
  <c r="V8" i="20" l="1"/>
  <c r="I44" i="95" s="1"/>
  <c r="E36" i="23"/>
  <c r="G36" i="23" s="1"/>
  <c r="E37" i="20"/>
  <c r="G37" i="20" s="1"/>
  <c r="E38" i="20"/>
  <c r="K39" i="23" l="1"/>
  <c r="G37" i="23"/>
  <c r="I39" i="23"/>
  <c r="K40" i="23"/>
  <c r="J39" i="23"/>
  <c r="Z28" i="23" s="1"/>
  <c r="I40" i="23"/>
  <c r="J40" i="23"/>
  <c r="H39" i="23"/>
  <c r="K41" i="20"/>
  <c r="G38" i="20"/>
  <c r="H40" i="20"/>
  <c r="J41" i="20"/>
  <c r="I40" i="20"/>
  <c r="J40" i="20"/>
  <c r="Z29" i="20" s="1"/>
  <c r="K40" i="20"/>
  <c r="I41" i="20"/>
  <c r="Z32" i="20" l="1"/>
  <c r="Z31" i="20"/>
  <c r="Z18" i="23"/>
  <c r="Z24" i="23"/>
  <c r="Z21" i="23"/>
  <c r="Z33" i="23"/>
  <c r="Z31" i="23"/>
  <c r="Z19" i="23"/>
  <c r="Z30" i="23"/>
  <c r="Z32" i="23"/>
  <c r="Z23" i="23"/>
  <c r="Z20" i="23"/>
  <c r="Z22" i="23"/>
  <c r="Z26" i="23"/>
  <c r="Z17" i="23"/>
  <c r="Z33" i="20"/>
  <c r="Z28" i="20"/>
  <c r="Z34" i="20"/>
  <c r="Z25" i="20"/>
  <c r="Z26" i="20"/>
  <c r="Z27" i="20"/>
  <c r="K8" i="16"/>
  <c r="B15" i="94" s="1"/>
  <c r="L8" i="16"/>
  <c r="C15" i="94" s="1"/>
  <c r="M8" i="16"/>
  <c r="D15" i="94" s="1"/>
  <c r="N8" i="16"/>
  <c r="E15" i="94" s="1"/>
  <c r="O8" i="16"/>
  <c r="F15" i="94" s="1"/>
  <c r="P8" i="16"/>
  <c r="G15" i="94" s="1"/>
  <c r="Q8" i="16"/>
  <c r="H15" i="94" s="1"/>
  <c r="R8" i="16"/>
  <c r="I15" i="94" s="1"/>
  <c r="S8" i="16"/>
  <c r="J15" i="94" s="1"/>
  <c r="J10" i="16"/>
  <c r="T10" i="16"/>
  <c r="J11" i="16"/>
  <c r="T11" i="16"/>
  <c r="U11" i="16"/>
  <c r="V11" i="16" s="1"/>
  <c r="J12" i="16"/>
  <c r="T12" i="16"/>
  <c r="J13" i="16"/>
  <c r="T13" i="16"/>
  <c r="J14" i="16"/>
  <c r="T14" i="16"/>
  <c r="J15" i="16"/>
  <c r="T15" i="16"/>
  <c r="J16" i="16"/>
  <c r="T16" i="16"/>
  <c r="U16" i="16"/>
  <c r="V16" i="16" s="1"/>
  <c r="J17" i="16"/>
  <c r="T17" i="16"/>
  <c r="J18" i="16"/>
  <c r="T18" i="16"/>
  <c r="K8" i="15"/>
  <c r="B18" i="94" s="1"/>
  <c r="L8" i="15"/>
  <c r="C18" i="94" s="1"/>
  <c r="M8" i="15"/>
  <c r="D18" i="94" s="1"/>
  <c r="N8" i="15"/>
  <c r="E18" i="94" s="1"/>
  <c r="O8" i="15"/>
  <c r="F18" i="94" s="1"/>
  <c r="P8" i="15"/>
  <c r="G18" i="94" s="1"/>
  <c r="Q8" i="15"/>
  <c r="H18" i="94" s="1"/>
  <c r="R8" i="15"/>
  <c r="I18" i="94" s="1"/>
  <c r="S8" i="15"/>
  <c r="J18" i="94" s="1"/>
  <c r="J10" i="15"/>
  <c r="T10" i="15"/>
  <c r="J11" i="15"/>
  <c r="T11" i="15"/>
  <c r="U11" i="15"/>
  <c r="V11" i="15" s="1"/>
  <c r="J12" i="15"/>
  <c r="T12" i="15"/>
  <c r="J13" i="15"/>
  <c r="T13" i="15"/>
  <c r="J14" i="15"/>
  <c r="T14" i="15"/>
  <c r="J15" i="15"/>
  <c r="T15" i="15"/>
  <c r="U15" i="15" s="1"/>
  <c r="V15" i="15" s="1"/>
  <c r="J16" i="15"/>
  <c r="T16" i="15"/>
  <c r="J17" i="15"/>
  <c r="T17" i="15"/>
  <c r="U17" i="15" s="1"/>
  <c r="V17" i="15" s="1"/>
  <c r="J18" i="15"/>
  <c r="T18" i="15"/>
  <c r="U18" i="15" s="1"/>
  <c r="V18" i="15" s="1"/>
  <c r="J19" i="15"/>
  <c r="T19" i="15"/>
  <c r="J20" i="15"/>
  <c r="T20" i="15"/>
  <c r="J21" i="15"/>
  <c r="T21" i="15"/>
  <c r="J22" i="15"/>
  <c r="T22" i="15"/>
  <c r="J23" i="15"/>
  <c r="T23" i="15"/>
  <c r="J24" i="15"/>
  <c r="T24" i="15"/>
  <c r="J25" i="15"/>
  <c r="T25" i="15"/>
  <c r="J26" i="15"/>
  <c r="T26" i="15"/>
  <c r="J27" i="15"/>
  <c r="T27" i="15"/>
  <c r="U14" i="16" l="1"/>
  <c r="V14" i="16" s="1"/>
  <c r="U17" i="16"/>
  <c r="V17" i="16" s="1"/>
  <c r="U13" i="16"/>
  <c r="V13" i="16" s="1"/>
  <c r="U10" i="16"/>
  <c r="V10" i="16" s="1"/>
  <c r="U20" i="15"/>
  <c r="V20" i="15" s="1"/>
  <c r="U26" i="15"/>
  <c r="V26" i="15" s="1"/>
  <c r="U25" i="15"/>
  <c r="V25" i="15" s="1"/>
  <c r="U16" i="15"/>
  <c r="V16" i="15" s="1"/>
  <c r="U24" i="15"/>
  <c r="V24" i="15" s="1"/>
  <c r="U22" i="15"/>
  <c r="V22" i="15" s="1"/>
  <c r="U21" i="15"/>
  <c r="V21" i="15" s="1"/>
  <c r="U19" i="15"/>
  <c r="V19" i="15" s="1"/>
  <c r="U23" i="15"/>
  <c r="V23" i="15" s="1"/>
  <c r="U14" i="15"/>
  <c r="V14" i="15" s="1"/>
  <c r="U27" i="15"/>
  <c r="V27" i="15" s="1"/>
  <c r="U12" i="15"/>
  <c r="V12" i="15" s="1"/>
  <c r="U13" i="15"/>
  <c r="V13" i="15" s="1"/>
  <c r="K18" i="94"/>
  <c r="U10" i="15"/>
  <c r="V10" i="15" s="1"/>
  <c r="U15" i="16"/>
  <c r="V15" i="16" s="1"/>
  <c r="U18" i="16"/>
  <c r="V18" i="16" s="1"/>
  <c r="U12" i="16"/>
  <c r="V12" i="16" s="1"/>
  <c r="K15" i="94"/>
  <c r="T8" i="16"/>
  <c r="B37" i="95" s="1"/>
  <c r="T8" i="15"/>
  <c r="B57" i="95" s="1"/>
  <c r="V8" i="16" l="1"/>
  <c r="I37" i="95" s="1"/>
  <c r="U8" i="16"/>
  <c r="V8" i="15"/>
  <c r="I57" i="95" s="1"/>
  <c r="U8" i="15"/>
  <c r="K8" i="13"/>
  <c r="B17" i="94" s="1"/>
  <c r="L8" i="13"/>
  <c r="C17" i="94" s="1"/>
  <c r="M8" i="13"/>
  <c r="D17" i="94" s="1"/>
  <c r="N8" i="13"/>
  <c r="E17" i="94" s="1"/>
  <c r="O8" i="13"/>
  <c r="F17" i="94" s="1"/>
  <c r="P8" i="13"/>
  <c r="G17" i="94" s="1"/>
  <c r="Q8" i="13"/>
  <c r="H17" i="94" s="1"/>
  <c r="R8" i="13"/>
  <c r="I17" i="94" s="1"/>
  <c r="S8" i="13"/>
  <c r="J17" i="94" s="1"/>
  <c r="J10" i="13"/>
  <c r="T10" i="13"/>
  <c r="J11" i="13"/>
  <c r="T11" i="13"/>
  <c r="J12" i="13"/>
  <c r="T12" i="13"/>
  <c r="U12" i="13" s="1"/>
  <c r="V12" i="13" s="1"/>
  <c r="J13" i="13"/>
  <c r="T13" i="13"/>
  <c r="U13" i="13"/>
  <c r="V13" i="13" s="1"/>
  <c r="J14" i="13"/>
  <c r="T14" i="13"/>
  <c r="J15" i="13"/>
  <c r="T15" i="13"/>
  <c r="J16" i="13"/>
  <c r="T16" i="13"/>
  <c r="J17" i="13"/>
  <c r="T17" i="13"/>
  <c r="J18" i="13"/>
  <c r="T18" i="13"/>
  <c r="U18" i="13"/>
  <c r="V18" i="13" s="1"/>
  <c r="J19" i="13"/>
  <c r="T19" i="13"/>
  <c r="J20" i="13"/>
  <c r="T20" i="13"/>
  <c r="J21" i="13"/>
  <c r="T21" i="13"/>
  <c r="J22" i="13"/>
  <c r="T22" i="13"/>
  <c r="J23" i="13"/>
  <c r="T23" i="13"/>
  <c r="J24" i="13"/>
  <c r="T24" i="13"/>
  <c r="J25" i="13"/>
  <c r="T25" i="13"/>
  <c r="U25" i="13"/>
  <c r="V25" i="13" s="1"/>
  <c r="U10" i="13" l="1"/>
  <c r="V10" i="13" s="1"/>
  <c r="U21" i="13"/>
  <c r="V21" i="13" s="1"/>
  <c r="U16" i="13"/>
  <c r="V16" i="13" s="1"/>
  <c r="U11" i="13"/>
  <c r="V11" i="13" s="1"/>
  <c r="U24" i="13"/>
  <c r="V24" i="13" s="1"/>
  <c r="U19" i="13"/>
  <c r="V19" i="13" s="1"/>
  <c r="U15" i="13"/>
  <c r="V15" i="13" s="1"/>
  <c r="U22" i="13"/>
  <c r="V22" i="13" s="1"/>
  <c r="U14" i="13"/>
  <c r="V14" i="13" s="1"/>
  <c r="T8" i="13"/>
  <c r="B34" i="95" s="1"/>
  <c r="U23" i="13"/>
  <c r="V23" i="13" s="1"/>
  <c r="U20" i="13"/>
  <c r="V20" i="13" s="1"/>
  <c r="U17" i="13"/>
  <c r="V17" i="13" s="1"/>
  <c r="K8" i="11"/>
  <c r="B19" i="94" s="1"/>
  <c r="L8" i="11"/>
  <c r="C19" i="94" s="1"/>
  <c r="M8" i="11"/>
  <c r="D19" i="94" s="1"/>
  <c r="N8" i="11"/>
  <c r="E19" i="94" s="1"/>
  <c r="O8" i="11"/>
  <c r="F19" i="94" s="1"/>
  <c r="P8" i="11"/>
  <c r="G19" i="94" s="1"/>
  <c r="Q8" i="11"/>
  <c r="H19" i="94" s="1"/>
  <c r="R8" i="11"/>
  <c r="I19" i="94" s="1"/>
  <c r="S8" i="11"/>
  <c r="J19" i="94" s="1"/>
  <c r="J10" i="11"/>
  <c r="T10" i="11"/>
  <c r="J11" i="11"/>
  <c r="T11" i="11"/>
  <c r="J12" i="11"/>
  <c r="T12" i="11"/>
  <c r="J13" i="11"/>
  <c r="T13" i="11"/>
  <c r="J14" i="11"/>
  <c r="T14" i="11"/>
  <c r="J15" i="11"/>
  <c r="T15" i="11"/>
  <c r="J16" i="11"/>
  <c r="T16" i="11"/>
  <c r="U16" i="11"/>
  <c r="V16" i="11" s="1"/>
  <c r="J17" i="11"/>
  <c r="T17" i="11"/>
  <c r="U17" i="11" s="1"/>
  <c r="V17" i="11" s="1"/>
  <c r="J18" i="11"/>
  <c r="T18" i="11"/>
  <c r="U18" i="11" s="1"/>
  <c r="V18" i="11" s="1"/>
  <c r="J19" i="11"/>
  <c r="T19" i="11"/>
  <c r="U19" i="11" s="1"/>
  <c r="V19" i="11" s="1"/>
  <c r="J20" i="11"/>
  <c r="T20" i="11"/>
  <c r="U20" i="11" s="1"/>
  <c r="V20" i="11" s="1"/>
  <c r="J22" i="11"/>
  <c r="T22" i="11"/>
  <c r="J23" i="11"/>
  <c r="T23" i="11"/>
  <c r="J24" i="11"/>
  <c r="T24" i="11"/>
  <c r="J25" i="11"/>
  <c r="T25" i="11"/>
  <c r="J26" i="11"/>
  <c r="T26" i="11"/>
  <c r="U26" i="11" s="1"/>
  <c r="V26" i="11" s="1"/>
  <c r="J27" i="11"/>
  <c r="T27" i="11"/>
  <c r="J28" i="11"/>
  <c r="T28" i="11"/>
  <c r="J29" i="11"/>
  <c r="T29" i="11"/>
  <c r="U29" i="11" s="1"/>
  <c r="V29" i="11" s="1"/>
  <c r="J30" i="11"/>
  <c r="T30" i="11"/>
  <c r="U30" i="11" s="1"/>
  <c r="V30" i="11" s="1"/>
  <c r="J32" i="11"/>
  <c r="T32" i="11"/>
  <c r="J33" i="11"/>
  <c r="T33" i="11"/>
  <c r="U33" i="11" s="1"/>
  <c r="V33" i="11" s="1"/>
  <c r="J34" i="11"/>
  <c r="T34" i="11"/>
  <c r="J35" i="11"/>
  <c r="T35" i="11"/>
  <c r="U35" i="11" s="1"/>
  <c r="V35" i="11" s="1"/>
  <c r="J36" i="11"/>
  <c r="T36" i="11"/>
  <c r="J37" i="11"/>
  <c r="T37" i="11"/>
  <c r="J38" i="11"/>
  <c r="T38" i="11"/>
  <c r="J39" i="11"/>
  <c r="T39" i="11"/>
  <c r="J40" i="11"/>
  <c r="T40" i="11"/>
  <c r="U40" i="11"/>
  <c r="V40" i="11" s="1"/>
  <c r="J41" i="11"/>
  <c r="T41" i="11"/>
  <c r="K8" i="10"/>
  <c r="B11" i="94" s="1"/>
  <c r="L8" i="10"/>
  <c r="C11" i="94" s="1"/>
  <c r="M8" i="10"/>
  <c r="D11" i="94" s="1"/>
  <c r="N8" i="10"/>
  <c r="E11" i="94" s="1"/>
  <c r="O8" i="10"/>
  <c r="F11" i="94" s="1"/>
  <c r="P8" i="10"/>
  <c r="G11" i="94" s="1"/>
  <c r="Q8" i="10"/>
  <c r="H11" i="94" s="1"/>
  <c r="R8" i="10"/>
  <c r="I11" i="94" s="1"/>
  <c r="S8" i="10"/>
  <c r="J11" i="94" s="1"/>
  <c r="J10" i="10"/>
  <c r="T10" i="10"/>
  <c r="J11" i="10"/>
  <c r="T11" i="10"/>
  <c r="J12" i="10"/>
  <c r="T12" i="10"/>
  <c r="U12" i="10" s="1"/>
  <c r="V12" i="10" s="1"/>
  <c r="J13" i="10"/>
  <c r="T13" i="10"/>
  <c r="J14" i="10"/>
  <c r="T14" i="10"/>
  <c r="U14" i="10" s="1"/>
  <c r="V14" i="10" s="1"/>
  <c r="J15" i="10"/>
  <c r="T15" i="10"/>
  <c r="U15" i="10" s="1"/>
  <c r="V15" i="10" s="1"/>
  <c r="J16" i="10"/>
  <c r="T16" i="10"/>
  <c r="J17" i="10"/>
  <c r="T17" i="10"/>
  <c r="J18" i="10"/>
  <c r="T18" i="10"/>
  <c r="J19" i="10"/>
  <c r="T19" i="10"/>
  <c r="J20" i="10"/>
  <c r="T20" i="10"/>
  <c r="J21" i="10"/>
  <c r="T21" i="10"/>
  <c r="B10" i="94"/>
  <c r="L8" i="9"/>
  <c r="C10" i="94" s="1"/>
  <c r="M8" i="9"/>
  <c r="D10" i="94" s="1"/>
  <c r="N8" i="9"/>
  <c r="E10" i="94" s="1"/>
  <c r="O8" i="9"/>
  <c r="F10" i="94" s="1"/>
  <c r="P8" i="9"/>
  <c r="G10" i="94" s="1"/>
  <c r="Q8" i="9"/>
  <c r="H10" i="94" s="1"/>
  <c r="R8" i="9"/>
  <c r="I10" i="94" s="1"/>
  <c r="S8" i="9"/>
  <c r="J10" i="94" s="1"/>
  <c r="J10" i="9"/>
  <c r="T10" i="9"/>
  <c r="J11" i="9"/>
  <c r="T11" i="9"/>
  <c r="J12" i="9"/>
  <c r="T12" i="9"/>
  <c r="J13" i="9"/>
  <c r="T13" i="9"/>
  <c r="J14" i="9"/>
  <c r="T14" i="9"/>
  <c r="J15" i="9"/>
  <c r="T15" i="9"/>
  <c r="J16" i="9"/>
  <c r="T16" i="9"/>
  <c r="J17" i="9"/>
  <c r="T17" i="9"/>
  <c r="J18" i="9"/>
  <c r="T18" i="9"/>
  <c r="U18" i="9" s="1"/>
  <c r="V18" i="9" s="1"/>
  <c r="J20" i="9"/>
  <c r="T20" i="9"/>
  <c r="J21" i="9"/>
  <c r="T21" i="9"/>
  <c r="J22" i="9"/>
  <c r="T22" i="9"/>
  <c r="J23" i="9"/>
  <c r="T23" i="9"/>
  <c r="U23" i="9" s="1"/>
  <c r="V23" i="9" s="1"/>
  <c r="J24" i="9"/>
  <c r="T24" i="9"/>
  <c r="J25" i="9"/>
  <c r="T25" i="9"/>
  <c r="J26" i="9"/>
  <c r="T26" i="9"/>
  <c r="J27" i="9"/>
  <c r="T27" i="9"/>
  <c r="J28" i="9"/>
  <c r="T28" i="9"/>
  <c r="J29" i="9"/>
  <c r="T29" i="9"/>
  <c r="J31" i="9"/>
  <c r="T31" i="9"/>
  <c r="J32" i="9"/>
  <c r="T32" i="9"/>
  <c r="J33" i="9"/>
  <c r="T33" i="9"/>
  <c r="J34" i="9"/>
  <c r="T34" i="9"/>
  <c r="U34" i="9"/>
  <c r="J35" i="9"/>
  <c r="T35" i="9"/>
  <c r="J36" i="9"/>
  <c r="T36" i="9"/>
  <c r="J37" i="9"/>
  <c r="T37" i="9"/>
  <c r="J38" i="9"/>
  <c r="T38" i="9"/>
  <c r="U38" i="9" s="1"/>
  <c r="V38" i="9" s="1"/>
  <c r="J39" i="9"/>
  <c r="T39" i="9"/>
  <c r="U39" i="9" s="1"/>
  <c r="V39" i="9" s="1"/>
  <c r="K8" i="8"/>
  <c r="B9" i="94" s="1"/>
  <c r="L8" i="8"/>
  <c r="C9" i="94" s="1"/>
  <c r="M8" i="8"/>
  <c r="D9" i="94" s="1"/>
  <c r="N8" i="8"/>
  <c r="E9" i="94" s="1"/>
  <c r="O8" i="8"/>
  <c r="F9" i="94" s="1"/>
  <c r="P8" i="8"/>
  <c r="G9" i="94" s="1"/>
  <c r="Q8" i="8"/>
  <c r="H9" i="94" s="1"/>
  <c r="R8" i="8"/>
  <c r="I9" i="94" s="1"/>
  <c r="S8" i="8"/>
  <c r="J9" i="94" s="1"/>
  <c r="J10" i="8"/>
  <c r="T10" i="8"/>
  <c r="J11" i="8"/>
  <c r="T11" i="8"/>
  <c r="K8" i="7"/>
  <c r="B8" i="94" s="1"/>
  <c r="L8" i="7"/>
  <c r="C8" i="94" s="1"/>
  <c r="M8" i="7"/>
  <c r="D8" i="94" s="1"/>
  <c r="N8" i="7"/>
  <c r="E8" i="94" s="1"/>
  <c r="O8" i="7"/>
  <c r="F8" i="94" s="1"/>
  <c r="P8" i="7"/>
  <c r="G8" i="94" s="1"/>
  <c r="Q8" i="7"/>
  <c r="H8" i="94" s="1"/>
  <c r="R8" i="7"/>
  <c r="I8" i="94" s="1"/>
  <c r="S8" i="7"/>
  <c r="J8" i="94" s="1"/>
  <c r="J10" i="7"/>
  <c r="T10" i="7"/>
  <c r="J11" i="7"/>
  <c r="T11" i="7"/>
  <c r="U11" i="7"/>
  <c r="V11" i="7" s="1"/>
  <c r="J12" i="7"/>
  <c r="T12" i="7"/>
  <c r="U12" i="7" s="1"/>
  <c r="V12" i="7" s="1"/>
  <c r="J13" i="7"/>
  <c r="T13" i="7"/>
  <c r="J14" i="7"/>
  <c r="T14" i="7"/>
  <c r="J15" i="7"/>
  <c r="T15" i="7"/>
  <c r="J16" i="7"/>
  <c r="T16" i="7"/>
  <c r="J17" i="7"/>
  <c r="T17" i="7"/>
  <c r="U17" i="7"/>
  <c r="V17" i="7" s="1"/>
  <c r="J18" i="7"/>
  <c r="T18" i="7"/>
  <c r="K8" i="4"/>
  <c r="B6" i="94" s="1"/>
  <c r="L8" i="4"/>
  <c r="C6" i="94" s="1"/>
  <c r="M8" i="4"/>
  <c r="D6" i="94" s="1"/>
  <c r="N8" i="4"/>
  <c r="E6" i="94" s="1"/>
  <c r="O8" i="4"/>
  <c r="F6" i="94" s="1"/>
  <c r="P8" i="4"/>
  <c r="G6" i="94" s="1"/>
  <c r="Q8" i="4"/>
  <c r="H6" i="94" s="1"/>
  <c r="R8" i="4"/>
  <c r="I6" i="94" s="1"/>
  <c r="S8" i="4"/>
  <c r="J6" i="94" s="1"/>
  <c r="J10" i="4"/>
  <c r="T10" i="4"/>
  <c r="J11" i="4"/>
  <c r="T11" i="4"/>
  <c r="U11" i="4"/>
  <c r="V11" i="4" s="1"/>
  <c r="J12" i="4"/>
  <c r="T12" i="4"/>
  <c r="J13" i="4"/>
  <c r="T13" i="4"/>
  <c r="U13" i="4" s="1"/>
  <c r="V13" i="4" s="1"/>
  <c r="K8" i="3"/>
  <c r="B5" i="94" s="1"/>
  <c r="L8" i="3"/>
  <c r="C5" i="94" s="1"/>
  <c r="M8" i="3"/>
  <c r="D5" i="94" s="1"/>
  <c r="N8" i="3"/>
  <c r="E5" i="94" s="1"/>
  <c r="O8" i="3"/>
  <c r="F5" i="94" s="1"/>
  <c r="P8" i="3"/>
  <c r="G5" i="94" s="1"/>
  <c r="Q8" i="3"/>
  <c r="H5" i="94" s="1"/>
  <c r="R8" i="3"/>
  <c r="I5" i="94" s="1"/>
  <c r="S8" i="3"/>
  <c r="J5" i="94" s="1"/>
  <c r="J10" i="3"/>
  <c r="T10" i="3"/>
  <c r="J11" i="3"/>
  <c r="T11" i="3"/>
  <c r="U11" i="3"/>
  <c r="V11" i="3" s="1"/>
  <c r="J12" i="3"/>
  <c r="T12" i="3"/>
  <c r="J13" i="3"/>
  <c r="T13" i="3"/>
  <c r="U13" i="3" s="1"/>
  <c r="V13" i="3" s="1"/>
  <c r="J14" i="3"/>
  <c r="T14" i="3"/>
  <c r="J15" i="3"/>
  <c r="T15" i="3"/>
  <c r="U15" i="3" s="1"/>
  <c r="V15" i="3" s="1"/>
  <c r="J16" i="3"/>
  <c r="T16" i="3"/>
  <c r="J17" i="3"/>
  <c r="T17" i="3"/>
  <c r="J18" i="3"/>
  <c r="T18" i="3"/>
  <c r="J19" i="3"/>
  <c r="T19" i="3"/>
  <c r="J20" i="3"/>
  <c r="T20" i="3"/>
  <c r="J21" i="3"/>
  <c r="T21" i="3"/>
  <c r="J22" i="3"/>
  <c r="T22" i="3"/>
  <c r="U22" i="3" s="1"/>
  <c r="V22" i="3" s="1"/>
  <c r="J23" i="3"/>
  <c r="T23" i="3"/>
  <c r="U23" i="3" s="1"/>
  <c r="V23" i="3" s="1"/>
  <c r="J24" i="3"/>
  <c r="T24" i="3"/>
  <c r="J25" i="3"/>
  <c r="T25" i="3"/>
  <c r="J26" i="3"/>
  <c r="T26" i="3"/>
  <c r="J27" i="3"/>
  <c r="T27" i="3"/>
  <c r="K8" i="2"/>
  <c r="B4" i="94" s="1"/>
  <c r="L8" i="2"/>
  <c r="C4" i="94" s="1"/>
  <c r="M8" i="2"/>
  <c r="D4" i="94" s="1"/>
  <c r="N8" i="2"/>
  <c r="E4" i="94" s="1"/>
  <c r="O8" i="2"/>
  <c r="F4" i="94" s="1"/>
  <c r="P8" i="2"/>
  <c r="G4" i="94" s="1"/>
  <c r="Q8" i="2"/>
  <c r="H4" i="94" s="1"/>
  <c r="R8" i="2"/>
  <c r="I4" i="94" s="1"/>
  <c r="S8" i="2"/>
  <c r="J4" i="94" s="1"/>
  <c r="J10" i="2"/>
  <c r="T10" i="2"/>
  <c r="J11" i="2"/>
  <c r="T11" i="2"/>
  <c r="J12" i="2"/>
  <c r="T12" i="2"/>
  <c r="J13" i="2"/>
  <c r="T13" i="2"/>
  <c r="J14" i="2"/>
  <c r="T14" i="2"/>
  <c r="J15" i="2"/>
  <c r="T15" i="2"/>
  <c r="J16" i="2"/>
  <c r="T16" i="2"/>
  <c r="J17" i="2"/>
  <c r="T17" i="2"/>
  <c r="J18" i="2"/>
  <c r="T18" i="2"/>
  <c r="U18" i="2" s="1"/>
  <c r="V18" i="2" s="1"/>
  <c r="J19" i="2"/>
  <c r="T19" i="2"/>
  <c r="J20" i="2"/>
  <c r="T20" i="2"/>
  <c r="J21" i="2"/>
  <c r="T21" i="2"/>
  <c r="J22" i="2"/>
  <c r="T22" i="2"/>
  <c r="J23" i="2"/>
  <c r="T23" i="2"/>
  <c r="J24" i="2"/>
  <c r="T24" i="2"/>
  <c r="U24" i="2"/>
  <c r="V24" i="2" s="1"/>
  <c r="J25" i="2"/>
  <c r="T25" i="2"/>
  <c r="J26" i="2"/>
  <c r="T26" i="2"/>
  <c r="U26" i="2" s="1"/>
  <c r="V26" i="2" s="1"/>
  <c r="J27" i="2"/>
  <c r="T27" i="2"/>
  <c r="U27" i="2" s="1"/>
  <c r="V27" i="2" s="1"/>
  <c r="V8" i="13" l="1"/>
  <c r="I34" i="95" s="1"/>
  <c r="U13" i="11"/>
  <c r="V13" i="11" s="1"/>
  <c r="U28" i="11"/>
  <c r="V28" i="11" s="1"/>
  <c r="U31" i="9"/>
  <c r="V31" i="9" s="1"/>
  <c r="U18" i="7"/>
  <c r="V18" i="7" s="1"/>
  <c r="U19" i="3"/>
  <c r="V19" i="3" s="1"/>
  <c r="U14" i="3"/>
  <c r="V14" i="3" s="1"/>
  <c r="U18" i="3"/>
  <c r="V18" i="3" s="1"/>
  <c r="U21" i="3"/>
  <c r="V21" i="3" s="1"/>
  <c r="U15" i="2"/>
  <c r="V15" i="2" s="1"/>
  <c r="U22" i="2"/>
  <c r="V22" i="2" s="1"/>
  <c r="U21" i="2"/>
  <c r="V21" i="2" s="1"/>
  <c r="U17" i="2"/>
  <c r="V17" i="2" s="1"/>
  <c r="U25" i="11"/>
  <c r="V34" i="9"/>
  <c r="U21" i="9"/>
  <c r="U14" i="9"/>
  <c r="V14" i="9" s="1"/>
  <c r="U32" i="9"/>
  <c r="V32" i="9" s="1"/>
  <c r="U13" i="2"/>
  <c r="V13" i="2" s="1"/>
  <c r="U8" i="13"/>
  <c r="U39" i="11"/>
  <c r="V39" i="11" s="1"/>
  <c r="U32" i="11"/>
  <c r="V32" i="11" s="1"/>
  <c r="U11" i="11"/>
  <c r="V11" i="11" s="1"/>
  <c r="U10" i="11"/>
  <c r="V10" i="11" s="1"/>
  <c r="U11" i="10"/>
  <c r="V11" i="10" s="1"/>
  <c r="U20" i="10"/>
  <c r="V20" i="10" s="1"/>
  <c r="U33" i="9"/>
  <c r="V33" i="9" s="1"/>
  <c r="U36" i="9"/>
  <c r="V36" i="9" s="1"/>
  <c r="U27" i="9"/>
  <c r="V27" i="9" s="1"/>
  <c r="U11" i="9"/>
  <c r="V11" i="9" s="1"/>
  <c r="U37" i="9"/>
  <c r="V37" i="9" s="1"/>
  <c r="U35" i="9"/>
  <c r="V35" i="9" s="1"/>
  <c r="U25" i="9"/>
  <c r="V25" i="9" s="1"/>
  <c r="U22" i="9"/>
  <c r="V22" i="9" s="1"/>
  <c r="U26" i="9"/>
  <c r="V26" i="9" s="1"/>
  <c r="U29" i="9"/>
  <c r="V29" i="9" s="1"/>
  <c r="U24" i="9"/>
  <c r="V24" i="9" s="1"/>
  <c r="U28" i="9"/>
  <c r="V28" i="9" s="1"/>
  <c r="U20" i="9"/>
  <c r="V20" i="9" s="1"/>
  <c r="U17" i="9"/>
  <c r="V17" i="9" s="1"/>
  <c r="U13" i="9"/>
  <c r="V13" i="9" s="1"/>
  <c r="U16" i="9"/>
  <c r="V16" i="9" s="1"/>
  <c r="U12" i="9"/>
  <c r="V12" i="9" s="1"/>
  <c r="U15" i="9"/>
  <c r="V15" i="9" s="1"/>
  <c r="K10" i="94"/>
  <c r="U10" i="9"/>
  <c r="U10" i="7"/>
  <c r="V10" i="7" s="1"/>
  <c r="U13" i="7"/>
  <c r="V13" i="7" s="1"/>
  <c r="U16" i="7"/>
  <c r="V16" i="7" s="1"/>
  <c r="U12" i="4"/>
  <c r="V12" i="4" s="1"/>
  <c r="U27" i="3"/>
  <c r="V27" i="3" s="1"/>
  <c r="U20" i="3"/>
  <c r="V20" i="3" s="1"/>
  <c r="U17" i="3"/>
  <c r="V17" i="3" s="1"/>
  <c r="U26" i="3"/>
  <c r="V26" i="3" s="1"/>
  <c r="U25" i="3"/>
  <c r="V25" i="3" s="1"/>
  <c r="U24" i="3"/>
  <c r="V24" i="3" s="1"/>
  <c r="U16" i="3"/>
  <c r="V16" i="3" s="1"/>
  <c r="K5" i="94"/>
  <c r="T8" i="3"/>
  <c r="B56" i="95" s="1"/>
  <c r="U10" i="3"/>
  <c r="V10" i="3" s="1"/>
  <c r="U12" i="3"/>
  <c r="V12" i="3" s="1"/>
  <c r="E37" i="94"/>
  <c r="E1" i="94" s="1"/>
  <c r="U14" i="11"/>
  <c r="V14" i="11" s="1"/>
  <c r="U12" i="11"/>
  <c r="V12" i="11" s="1"/>
  <c r="U27" i="11"/>
  <c r="V27" i="11" s="1"/>
  <c r="U23" i="11"/>
  <c r="V23" i="11" s="1"/>
  <c r="U15" i="11"/>
  <c r="V15" i="11" s="1"/>
  <c r="U41" i="11"/>
  <c r="V41" i="11" s="1"/>
  <c r="U34" i="11"/>
  <c r="U36" i="11"/>
  <c r="V36" i="11" s="1"/>
  <c r="U37" i="11"/>
  <c r="V37" i="11" s="1"/>
  <c r="U22" i="11"/>
  <c r="V22" i="11" s="1"/>
  <c r="U24" i="11"/>
  <c r="V24" i="11" s="1"/>
  <c r="U38" i="11"/>
  <c r="V38" i="11" s="1"/>
  <c r="K19" i="94"/>
  <c r="U10" i="10"/>
  <c r="V10" i="10" s="1"/>
  <c r="U18" i="10"/>
  <c r="V18" i="10" s="1"/>
  <c r="U13" i="10"/>
  <c r="V13" i="10" s="1"/>
  <c r="U16" i="10"/>
  <c r="V16" i="10" s="1"/>
  <c r="U19" i="10"/>
  <c r="V19" i="10" s="1"/>
  <c r="K11" i="94"/>
  <c r="D37" i="94"/>
  <c r="D1" i="94" s="1"/>
  <c r="U17" i="10"/>
  <c r="V17" i="10" s="1"/>
  <c r="U21" i="10"/>
  <c r="V21" i="10" s="1"/>
  <c r="K9" i="94"/>
  <c r="U10" i="8"/>
  <c r="U11" i="8"/>
  <c r="V11" i="8" s="1"/>
  <c r="C37" i="94"/>
  <c r="C1" i="94" s="1"/>
  <c r="U15" i="7"/>
  <c r="V15" i="7" s="1"/>
  <c r="T8" i="7"/>
  <c r="B70" i="95" s="1"/>
  <c r="K8" i="94"/>
  <c r="F37" i="94"/>
  <c r="F1" i="94" s="1"/>
  <c r="U14" i="7"/>
  <c r="V14" i="7" s="1"/>
  <c r="K6" i="94"/>
  <c r="U10" i="4"/>
  <c r="V10" i="4" s="1"/>
  <c r="V8" i="4" s="1"/>
  <c r="I36" i="95" s="1"/>
  <c r="J37" i="94"/>
  <c r="J1" i="94" s="1"/>
  <c r="I37" i="94"/>
  <c r="I1" i="94" s="1"/>
  <c r="H37" i="94"/>
  <c r="G37" i="94"/>
  <c r="U25" i="2"/>
  <c r="V25" i="2" s="1"/>
  <c r="U23" i="2"/>
  <c r="V23" i="2" s="1"/>
  <c r="U20" i="2"/>
  <c r="V20" i="2" s="1"/>
  <c r="U19" i="2"/>
  <c r="V19" i="2" s="1"/>
  <c r="U16" i="2"/>
  <c r="V16" i="2" s="1"/>
  <c r="U14" i="2"/>
  <c r="V14" i="2" s="1"/>
  <c r="U12" i="2"/>
  <c r="V12" i="2" s="1"/>
  <c r="U11" i="2"/>
  <c r="V11" i="2" s="1"/>
  <c r="B37" i="94"/>
  <c r="B1" i="94" s="1"/>
  <c r="K4" i="94"/>
  <c r="T8" i="2"/>
  <c r="B55" i="95" s="1"/>
  <c r="U10" i="2"/>
  <c r="V10" i="2" s="1"/>
  <c r="T8" i="11"/>
  <c r="B48" i="95" s="1"/>
  <c r="T8" i="10"/>
  <c r="B53" i="95" s="1"/>
  <c r="T8" i="9"/>
  <c r="B42" i="95" s="1"/>
  <c r="V10" i="8"/>
  <c r="V8" i="8" s="1"/>
  <c r="I71" i="95" s="1"/>
  <c r="T8" i="8"/>
  <c r="B71" i="95" s="1"/>
  <c r="I47" i="95"/>
  <c r="U8" i="4"/>
  <c r="T8" i="4"/>
  <c r="B36" i="95" s="1"/>
  <c r="G15" i="95" l="1"/>
  <c r="G1" i="94"/>
  <c r="H15" i="95"/>
  <c r="H1" i="94"/>
  <c r="F43" i="9"/>
  <c r="U8" i="8"/>
  <c r="U8" i="7"/>
  <c r="V34" i="11"/>
  <c r="F45" i="11"/>
  <c r="V25" i="11"/>
  <c r="F44" i="11"/>
  <c r="V21" i="9"/>
  <c r="F42" i="9"/>
  <c r="E42" i="9" s="1"/>
  <c r="G42" i="9" s="1"/>
  <c r="V8" i="11"/>
  <c r="I48" i="95" s="1"/>
  <c r="U8" i="9"/>
  <c r="V10" i="9"/>
  <c r="V8" i="9" s="1"/>
  <c r="I42" i="95" s="1"/>
  <c r="V8" i="7"/>
  <c r="I70" i="95" s="1"/>
  <c r="U8" i="3"/>
  <c r="V8" i="3"/>
  <c r="I56" i="95" s="1"/>
  <c r="H13" i="95"/>
  <c r="H16" i="95"/>
  <c r="G13" i="95"/>
  <c r="G16" i="95"/>
  <c r="E15" i="95"/>
  <c r="J15" i="95"/>
  <c r="D15" i="95"/>
  <c r="U8" i="11"/>
  <c r="K37" i="94"/>
  <c r="V8" i="10"/>
  <c r="I53" i="95" s="1"/>
  <c r="U8" i="10"/>
  <c r="C15" i="95"/>
  <c r="F15" i="95"/>
  <c r="I15" i="95"/>
  <c r="V8" i="2"/>
  <c r="I55" i="95" s="1"/>
  <c r="U8" i="2"/>
  <c r="B15" i="95"/>
  <c r="B16" i="95" s="1"/>
  <c r="E43" i="9" l="1"/>
  <c r="E45" i="11"/>
  <c r="E44" i="11"/>
  <c r="G44" i="11" s="1"/>
  <c r="M1" i="94"/>
  <c r="J13" i="95"/>
  <c r="J16" i="95"/>
  <c r="I13" i="95"/>
  <c r="I16" i="95"/>
  <c r="F13" i="95"/>
  <c r="F16" i="95"/>
  <c r="E13" i="95"/>
  <c r="E16" i="95"/>
  <c r="D13" i="95"/>
  <c r="D16" i="95"/>
  <c r="C13" i="95"/>
  <c r="C16" i="95"/>
  <c r="B13" i="95"/>
  <c r="H45" i="9"/>
  <c r="K45" i="9"/>
  <c r="I45" i="9"/>
  <c r="J45" i="9"/>
  <c r="I46" i="9"/>
  <c r="J46" i="9"/>
  <c r="K46" i="9"/>
  <c r="G43" i="9"/>
  <c r="G45" i="11" l="1"/>
  <c r="J47" i="11"/>
  <c r="Z28" i="11" s="1"/>
  <c r="K47" i="11"/>
  <c r="H47" i="11"/>
  <c r="I48" i="11"/>
  <c r="I47" i="11"/>
  <c r="J48" i="11"/>
  <c r="Z37" i="11" s="1"/>
  <c r="K48" i="11"/>
  <c r="J17" i="95"/>
  <c r="Z39" i="9"/>
  <c r="Z37" i="9"/>
  <c r="Z32" i="9"/>
  <c r="Z35" i="9"/>
  <c r="Z36" i="9"/>
  <c r="Z33" i="9"/>
  <c r="Z38" i="9"/>
  <c r="Z31" i="9"/>
  <c r="Z34" i="9"/>
  <c r="Z26" i="9"/>
  <c r="Z24" i="9"/>
  <c r="Z22" i="9"/>
  <c r="Z21" i="9"/>
  <c r="Z29" i="9"/>
  <c r="Z27" i="9"/>
  <c r="Z20" i="9"/>
  <c r="Z25" i="9"/>
  <c r="Z23" i="9"/>
  <c r="Z28" i="9"/>
  <c r="J4" i="96" l="1"/>
  <c r="N4" i="101"/>
  <c r="N4" i="56"/>
  <c r="N4" i="86"/>
  <c r="Z24" i="11"/>
  <c r="Z29" i="11"/>
  <c r="Z26" i="11"/>
  <c r="N4" i="55"/>
  <c r="N4" i="24"/>
  <c r="N4" i="52"/>
  <c r="N4" i="53"/>
  <c r="N4" i="54"/>
  <c r="N4" i="87"/>
  <c r="N4" i="89"/>
  <c r="N4" i="90"/>
  <c r="N4" i="88"/>
  <c r="N4" i="50"/>
  <c r="N4" i="51"/>
  <c r="N4" i="48"/>
  <c r="N4" i="49"/>
  <c r="N4" i="84"/>
  <c r="N4" i="99"/>
  <c r="N4" i="83"/>
  <c r="N4" i="46"/>
  <c r="N4" i="47"/>
  <c r="N4" i="23"/>
  <c r="N4" i="44"/>
  <c r="N4" i="21"/>
  <c r="N4" i="45"/>
  <c r="N4" i="82"/>
  <c r="N4" i="20"/>
  <c r="N4" i="80"/>
  <c r="N4" i="19"/>
  <c r="N4" i="98"/>
  <c r="N4" i="79"/>
  <c r="N4" i="77"/>
  <c r="N4" i="78"/>
  <c r="N4" i="75"/>
  <c r="N4" i="76"/>
  <c r="N4" i="73"/>
  <c r="N4" i="74"/>
  <c r="N4" i="71"/>
  <c r="N4" i="72"/>
  <c r="N4" i="43"/>
  <c r="N4" i="68"/>
  <c r="N4" i="18"/>
  <c r="N4" i="42"/>
  <c r="N4" i="69"/>
  <c r="N4" i="41"/>
  <c r="N4" i="17"/>
  <c r="N4" i="40"/>
  <c r="N4" i="35"/>
  <c r="N4" i="39"/>
  <c r="N4" i="67"/>
  <c r="N4" i="38"/>
  <c r="N4" i="16"/>
  <c r="N4" i="37"/>
  <c r="N4" i="15"/>
  <c r="N4" i="62"/>
  <c r="N4" i="13"/>
  <c r="N4" i="63"/>
  <c r="N4" i="66"/>
  <c r="N4" i="61"/>
  <c r="N4" i="65"/>
  <c r="N4" i="34"/>
  <c r="N4" i="64"/>
  <c r="N4" i="33"/>
  <c r="N4" i="11"/>
  <c r="Z35" i="11"/>
  <c r="Z39" i="11"/>
  <c r="Z40" i="11"/>
  <c r="Z34" i="11"/>
  <c r="Z30" i="11"/>
  <c r="Z22" i="11"/>
  <c r="Z23" i="11"/>
  <c r="Z25" i="11"/>
  <c r="Z27" i="11"/>
  <c r="Z32" i="11"/>
  <c r="Z41" i="11"/>
  <c r="Z36" i="11"/>
  <c r="Z38" i="11"/>
  <c r="Z33" i="11"/>
  <c r="N4" i="32"/>
  <c r="N4" i="10"/>
  <c r="N4" i="31"/>
  <c r="N4" i="9"/>
  <c r="N4" i="8"/>
  <c r="N4" i="30"/>
  <c r="N4" i="29"/>
  <c r="N4" i="60"/>
  <c r="N4" i="28"/>
  <c r="N4" i="59"/>
  <c r="N4" i="58"/>
  <c r="N4" i="4"/>
  <c r="N4" i="6"/>
  <c r="N4" i="3"/>
  <c r="N4" i="27"/>
  <c r="N4" i="26"/>
  <c r="N4" i="2"/>
  <c r="I4" i="9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tc={42A2D0F0-B953-474E-9A71-B34E3D48CBDC}</author>
  </authors>
  <commentList>
    <comment ref="A652" authorId="0" shapeId="0" xr:uid="{42A2D0F0-B953-474E-9A71-B34E3D48CBDC}">
      <text>
        <t>[Threaded comment]
Your version of Excel allows you to read this threaded comment; however, any edits to it will get removed if the file is opened in a newer version of Excel. Learn more: https://go.microsoft.com/fwlink/?linkid=870924
Comment:
    When running Meal Count Report from DESE MO SCHLS FOR THE SEV DISABLED is one combined number.  Ran report to capture building level breakdown.</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futureMetadata>
  <valueMetadata count="6">
    <bk>
      <rc t="1" v="0"/>
    </bk>
    <bk>
      <rc t="1" v="1"/>
    </bk>
    <bk>
      <rc t="1" v="2"/>
    </bk>
    <bk>
      <rc t="1" v="3"/>
    </bk>
    <bk>
      <rc t="1" v="4"/>
    </bk>
    <bk>
      <rc t="1" v="5"/>
    </bk>
  </valueMetadata>
</metadata>
</file>

<file path=xl/sharedStrings.xml><?xml version="1.0" encoding="utf-8"?>
<sst xmlns="http://schemas.openxmlformats.org/spreadsheetml/2006/main" count="15155" uniqueCount="3186">
  <si>
    <t>Packet Preview</t>
  </si>
  <si>
    <t>When the official USDA Foods Packet is released, instructions will also be provided.
You can view last year's webinar at:</t>
  </si>
  <si>
    <t>USDA FOODS WEBPAGE - Commodity 101 Let's Talk Tuesday (under Training Videos)</t>
  </si>
  <si>
    <t>COMPLETE AND SUBMIT THIS PACKET TO donatedfoods@dese.mo.gov by March 2, 2026</t>
  </si>
  <si>
    <t>PREVIEW ONLY
This is not the official packet and will not be accepted if turned in.
The official packet is expected to be relased in mid to late January but may be available later depending on when we receive the entitlement per meal rate from USDA. The government shutdown in October/November may cause delays.
This packet preview shows you the items and values that will be on the packet when it is released.  It does not provide you your entitlement value.</t>
  </si>
  <si>
    <t>PACKET SY:</t>
  </si>
  <si>
    <t>26-27</t>
  </si>
  <si>
    <r>
      <t xml:space="preserve">PREVIEW ONLY
This is not the official packet and will not be accepted if turned in.
</t>
    </r>
    <r>
      <rPr>
        <sz val="14"/>
        <color rgb="FFC00000"/>
        <rFont val="Aptos Narrow"/>
        <family val="2"/>
        <scheme val="minor"/>
      </rPr>
      <t>The official packet is expected to be relased in mid to late January but may be available later depending on when we receive the entitlement per meal rate from USDA. The government shutdown in October/November may cause delays.
This packet preview shows you the items and values that will be on the packet when it is released.  It does not provide you your entitlement value.</t>
    </r>
  </si>
  <si>
    <t>Delivery Fees - Direct Delivery/Fee For Service</t>
  </si>
  <si>
    <t>Public</t>
  </si>
  <si>
    <t>2.30</t>
  </si>
  <si>
    <t>Esitmated Nonpublic</t>
  </si>
  <si>
    <t>Minimum Budget</t>
  </si>
  <si>
    <t>Agreement Nbr</t>
  </si>
  <si>
    <t>LEA</t>
  </si>
  <si>
    <r>
      <rPr>
        <b/>
        <sz val="8"/>
        <color rgb="FF000000"/>
        <rFont val="Arial"/>
        <family val="2"/>
      </rPr>
      <t xml:space="preserve">Total
</t>
    </r>
    <r>
      <rPr>
        <b/>
        <sz val="8"/>
        <color rgb="FF000000"/>
        <rFont val="Arial"/>
        <family val="2"/>
      </rPr>
      <t xml:space="preserve">Free
</t>
    </r>
    <r>
      <rPr>
        <b/>
        <sz val="8"/>
        <color rgb="FF000000"/>
        <rFont val="Arial"/>
        <family val="2"/>
      </rPr>
      <t xml:space="preserve">Lunches
</t>
    </r>
    <r>
      <rPr>
        <b/>
        <sz val="8"/>
        <color rgb="FF000000"/>
        <rFont val="Arial"/>
        <family val="2"/>
      </rPr>
      <t>Served</t>
    </r>
  </si>
  <si>
    <r>
      <rPr>
        <b/>
        <sz val="8"/>
        <color rgb="FF000000"/>
        <rFont val="Arial"/>
        <family val="2"/>
      </rPr>
      <t xml:space="preserve">Total
</t>
    </r>
    <r>
      <rPr>
        <b/>
        <sz val="8"/>
        <color rgb="FF000000"/>
        <rFont val="Arial"/>
        <family val="2"/>
      </rPr>
      <t xml:space="preserve">Reduced
</t>
    </r>
    <r>
      <rPr>
        <b/>
        <sz val="8"/>
        <color rgb="FF000000"/>
        <rFont val="Arial"/>
        <family val="2"/>
      </rPr>
      <t xml:space="preserve">Lunches
</t>
    </r>
    <r>
      <rPr>
        <b/>
        <sz val="8"/>
        <color rgb="FF000000"/>
        <rFont val="Arial"/>
        <family val="2"/>
      </rPr>
      <t>Served</t>
    </r>
  </si>
  <si>
    <r>
      <rPr>
        <b/>
        <sz val="8"/>
        <color rgb="FF000000"/>
        <rFont val="Arial"/>
        <family val="2"/>
      </rPr>
      <t xml:space="preserve">Total
</t>
    </r>
    <r>
      <rPr>
        <b/>
        <sz val="8"/>
        <color rgb="FF000000"/>
        <rFont val="Arial"/>
        <family val="2"/>
      </rPr>
      <t>Paid</t>
    </r>
  </si>
  <si>
    <r>
      <rPr>
        <b/>
        <sz val="8"/>
        <color rgb="FF000000"/>
        <rFont val="Arial"/>
        <family val="2"/>
      </rPr>
      <t xml:space="preserve">Total
</t>
    </r>
    <r>
      <rPr>
        <b/>
        <sz val="8"/>
        <color rgb="FF000000"/>
        <rFont val="Arial"/>
        <family val="2"/>
      </rPr>
      <t xml:space="preserve">SSO
</t>
    </r>
    <r>
      <rPr>
        <b/>
        <sz val="8"/>
        <color rgb="FF000000"/>
        <rFont val="Arial"/>
        <family val="2"/>
      </rPr>
      <t xml:space="preserve">Lunches
</t>
    </r>
    <r>
      <rPr>
        <b/>
        <sz val="8"/>
        <color rgb="FF000000"/>
        <rFont val="Arial"/>
        <family val="2"/>
      </rPr>
      <t>Served</t>
    </r>
  </si>
  <si>
    <r>
      <rPr>
        <b/>
        <sz val="8"/>
        <color rgb="FF000000"/>
        <rFont val="Arial"/>
        <family val="2"/>
      </rPr>
      <t xml:space="preserve">Total
</t>
    </r>
    <r>
      <rPr>
        <b/>
        <sz val="8"/>
        <color rgb="FF000000"/>
        <rFont val="Arial"/>
        <family val="2"/>
      </rPr>
      <t xml:space="preserve">All
</t>
    </r>
    <r>
      <rPr>
        <b/>
        <sz val="8"/>
        <color rgb="FF000000"/>
        <rFont val="Arial"/>
        <family val="2"/>
      </rPr>
      <t xml:space="preserve">Lunches
</t>
    </r>
    <r>
      <rPr>
        <b/>
        <sz val="8"/>
        <color rgb="FF000000"/>
        <rFont val="Arial"/>
        <family val="2"/>
      </rPr>
      <t>Served</t>
    </r>
  </si>
  <si>
    <t>Entitlement Allocation</t>
  </si>
  <si>
    <t>26/27 Budget</t>
  </si>
  <si>
    <t>Public / Non-Public</t>
  </si>
  <si>
    <t>001-090</t>
  </si>
  <si>
    <t>ADAIR CO. R-I</t>
  </si>
  <si>
    <t>TBD</t>
  </si>
  <si>
    <t>001-091</t>
  </si>
  <si>
    <t>KIRKSVILLE R-III</t>
  </si>
  <si>
    <t>001-092</t>
  </si>
  <si>
    <t>ADAIR CO. R-II</t>
  </si>
  <si>
    <t>001-401</t>
  </si>
  <si>
    <t>MARY IMMACULATE SCHOOL</t>
  </si>
  <si>
    <t>Non</t>
  </si>
  <si>
    <t>002-089</t>
  </si>
  <si>
    <t>NORTH ANDREW CO. R-VI</t>
  </si>
  <si>
    <t>002-090</t>
  </si>
  <si>
    <t>AVENUE CITY R-IX</t>
  </si>
  <si>
    <t>002-097</t>
  </si>
  <si>
    <t>SAVANNAH R-III</t>
  </si>
  <si>
    <t>003-031</t>
  </si>
  <si>
    <t>TARKIO R-I</t>
  </si>
  <si>
    <t>003-032</t>
  </si>
  <si>
    <t>ROCK PORT R-II</t>
  </si>
  <si>
    <t>003-033</t>
  </si>
  <si>
    <t>FAIRFAX R-III</t>
  </si>
  <si>
    <t>004-106</t>
  </si>
  <si>
    <t>COMMUNITY R-VI</t>
  </si>
  <si>
    <t>004-109</t>
  </si>
  <si>
    <t>VAN-FAR R-I</t>
  </si>
  <si>
    <t>004-110</t>
  </si>
  <si>
    <t>MEXICO 59</t>
  </si>
  <si>
    <t>004-400</t>
  </si>
  <si>
    <t>ST BRENDANS SCHOOL</t>
  </si>
  <si>
    <t>005-120</t>
  </si>
  <si>
    <t>WHEATON R-III</t>
  </si>
  <si>
    <t>005-121</t>
  </si>
  <si>
    <t>SOUTHWEST R-V</t>
  </si>
  <si>
    <t>005-122</t>
  </si>
  <si>
    <t>EXETER R-VI</t>
  </si>
  <si>
    <t>005-123</t>
  </si>
  <si>
    <t>CASSVILLE R-IV</t>
  </si>
  <si>
    <t>005-124</t>
  </si>
  <si>
    <t>PURDY R-II</t>
  </si>
  <si>
    <t>005-127</t>
  </si>
  <si>
    <t>SHELL KNOB 78</t>
  </si>
  <si>
    <t>005-128</t>
  </si>
  <si>
    <t>MONETT R-I</t>
  </si>
  <si>
    <t>006-101</t>
  </si>
  <si>
    <t>LIBERAL R-II</t>
  </si>
  <si>
    <t>006-103</t>
  </si>
  <si>
    <t>GOLDEN CITY R-III</t>
  </si>
  <si>
    <t>006-104</t>
  </si>
  <si>
    <t>LAMAR R-I</t>
  </si>
  <si>
    <t>007-121</t>
  </si>
  <si>
    <t>MIAMI R-I</t>
  </si>
  <si>
    <t>007-122</t>
  </si>
  <si>
    <t>BALLARD R-II</t>
  </si>
  <si>
    <t>007-123</t>
  </si>
  <si>
    <t>ADRIAN R-III</t>
  </si>
  <si>
    <t>007-124</t>
  </si>
  <si>
    <t>RICH HILL R-IV</t>
  </si>
  <si>
    <t>007-125</t>
  </si>
  <si>
    <t>HUME R-VIII</t>
  </si>
  <si>
    <t>007-126</t>
  </si>
  <si>
    <t>HUDSON R-IX</t>
  </si>
  <si>
    <t>007-129</t>
  </si>
  <si>
    <t>BUTLER R-V</t>
  </si>
  <si>
    <t>008-106</t>
  </si>
  <si>
    <t>LINCOLN R-II</t>
  </si>
  <si>
    <t>008-107</t>
  </si>
  <si>
    <t>WARSAW R-IX</t>
  </si>
  <si>
    <t>008-111</t>
  </si>
  <si>
    <t>COLE CAMP R-I</t>
  </si>
  <si>
    <t>009-077</t>
  </si>
  <si>
    <t>MEADOW HEIGHTS R-II</t>
  </si>
  <si>
    <t>009-078</t>
  </si>
  <si>
    <t>LEOPOLD R-III</t>
  </si>
  <si>
    <t>009-079</t>
  </si>
  <si>
    <t>ZALMA R-V</t>
  </si>
  <si>
    <t>009-080</t>
  </si>
  <si>
    <t>WOODLAND R-IV</t>
  </si>
  <si>
    <t>010-087</t>
  </si>
  <si>
    <t>SOUTHERN BOONE CO. R-I</t>
  </si>
  <si>
    <t>010-089</t>
  </si>
  <si>
    <t>HALLSVILLE R-IV</t>
  </si>
  <si>
    <t>010-090</t>
  </si>
  <si>
    <t>STURGEON R-V</t>
  </si>
  <si>
    <t>010-091</t>
  </si>
  <si>
    <t>CENTRALIA R-VI</t>
  </si>
  <si>
    <t>010-092</t>
  </si>
  <si>
    <t>HARRISBURG R-VIII</t>
  </si>
  <si>
    <t>010-093</t>
  </si>
  <si>
    <t>COLUMBIA 93</t>
  </si>
  <si>
    <t>010-402</t>
  </si>
  <si>
    <t>OUR LADY OF LOURDES INTERPARISH SCHOOL</t>
  </si>
  <si>
    <t>011-076</t>
  </si>
  <si>
    <t>EAST BUCHANAN CO. C-1 (025-076)</t>
  </si>
  <si>
    <t>011-078</t>
  </si>
  <si>
    <t>MID-BUCHANAN CO. R-V</t>
  </si>
  <si>
    <t>011-079</t>
  </si>
  <si>
    <t>BUCHANAN CO. R-IV</t>
  </si>
  <si>
    <t>011-082</t>
  </si>
  <si>
    <t>ST JOSEPH</t>
  </si>
  <si>
    <t>011-400</t>
  </si>
  <si>
    <t>ST JOSEPHS CO CATHEDRAL SCH</t>
  </si>
  <si>
    <t>011-407</t>
  </si>
  <si>
    <t>ST FRANCIS XAVIER SCHOOL</t>
  </si>
  <si>
    <t>011-409</t>
  </si>
  <si>
    <t>ST JAMES SCHOOL</t>
  </si>
  <si>
    <t>012-108</t>
  </si>
  <si>
    <t>NEELYVILLE R-IV</t>
  </si>
  <si>
    <t>012-109</t>
  </si>
  <si>
    <t>POPLAR BLUFF R-I</t>
  </si>
  <si>
    <t>012-110</t>
  </si>
  <si>
    <t>TWIN RIVERS R-X</t>
  </si>
  <si>
    <t>012-400</t>
  </si>
  <si>
    <t>SACRED HEART SCHOOL</t>
  </si>
  <si>
    <t>013-054</t>
  </si>
  <si>
    <t>BRECKENRIDGE R-I</t>
  </si>
  <si>
    <t>013-055</t>
  </si>
  <si>
    <t>HAMILTON R-II</t>
  </si>
  <si>
    <t>013-057</t>
  </si>
  <si>
    <t>NEW YORK R-IV</t>
  </si>
  <si>
    <t>013-058</t>
  </si>
  <si>
    <t>COWGILL R-VI</t>
  </si>
  <si>
    <t>013-059</t>
  </si>
  <si>
    <t>POLO R-VII</t>
  </si>
  <si>
    <t>013-060</t>
  </si>
  <si>
    <t>MIRABILE C-1</t>
  </si>
  <si>
    <t>013-061</t>
  </si>
  <si>
    <t>BRAYMER C-4</t>
  </si>
  <si>
    <t>013-062</t>
  </si>
  <si>
    <t>KINGSTON 42</t>
  </si>
  <si>
    <t>014-126</t>
  </si>
  <si>
    <t>NORTH CALLAWAY CO. R-I</t>
  </si>
  <si>
    <t>014-127</t>
  </si>
  <si>
    <t>NEW BLOOMFIELD R-III</t>
  </si>
  <si>
    <t>014-129</t>
  </si>
  <si>
    <t>FULTON 58</t>
  </si>
  <si>
    <t>014-130</t>
  </si>
  <si>
    <t>SOUTH CALLAWAY CO. R-II</t>
  </si>
  <si>
    <t>014-400</t>
  </si>
  <si>
    <t>MO SCHOOL FOR THE DEAF</t>
  </si>
  <si>
    <t>014-401</t>
  </si>
  <si>
    <t>ST PETERS SCHOOL</t>
  </si>
  <si>
    <t>015-001</t>
  </si>
  <si>
    <t>STOUTLAND R-II</t>
  </si>
  <si>
    <t>015-002</t>
  </si>
  <si>
    <t>CAMDENTON R-III</t>
  </si>
  <si>
    <t>015-003</t>
  </si>
  <si>
    <t>CLIMAX SPRINGS R-IV</t>
  </si>
  <si>
    <t>015-004</t>
  </si>
  <si>
    <t>MACKS CREEK R-V</t>
  </si>
  <si>
    <t>016-090</t>
  </si>
  <si>
    <t>JACKSON R-II</t>
  </si>
  <si>
    <t>016-092</t>
  </si>
  <si>
    <t>DELTA R-V</t>
  </si>
  <si>
    <t>016-094</t>
  </si>
  <si>
    <t>OAK RIDGE R-VI</t>
  </si>
  <si>
    <t>016-096</t>
  </si>
  <si>
    <t>CAPE GIRARDEAU 63</t>
  </si>
  <si>
    <t>016-097</t>
  </si>
  <si>
    <t>NELL HOLCOMB R-IV</t>
  </si>
  <si>
    <t>016-400</t>
  </si>
  <si>
    <t>ST MARYS SCHOOL</t>
  </si>
  <si>
    <t>016-401</t>
  </si>
  <si>
    <t>ST VINCENT ELEM SCHOOL</t>
  </si>
  <si>
    <t>016-406</t>
  </si>
  <si>
    <t>IMMACULATE CONCEPTION SCHOOL</t>
  </si>
  <si>
    <t>016-407</t>
  </si>
  <si>
    <t>ST PAUL LUTHERAN SCHOOL</t>
  </si>
  <si>
    <t>017-121</t>
  </si>
  <si>
    <t>HALE R-I</t>
  </si>
  <si>
    <t>017-122</t>
  </si>
  <si>
    <t>TINA-AVALON R-II</t>
  </si>
  <si>
    <t>017-124</t>
  </si>
  <si>
    <t>BOSWORTH R-V</t>
  </si>
  <si>
    <t>017-125</t>
  </si>
  <si>
    <t>CARROLLTON R-VII</t>
  </si>
  <si>
    <t>017-126</t>
  </si>
  <si>
    <t>NORBORNE R-VIII</t>
  </si>
  <si>
    <t>018-047</t>
  </si>
  <si>
    <t>EAST CARTER CO. R-II</t>
  </si>
  <si>
    <t>018-050</t>
  </si>
  <si>
    <t>VAN BUREN R-I</t>
  </si>
  <si>
    <t>019-139</t>
  </si>
  <si>
    <t>ARCHIE R-V</t>
  </si>
  <si>
    <t>019-140</t>
  </si>
  <si>
    <t>STRASBURG C-3</t>
  </si>
  <si>
    <t>019-142</t>
  </si>
  <si>
    <t>RAYMORE-PECULIAR R-II</t>
  </si>
  <si>
    <t>019-144</t>
  </si>
  <si>
    <t>SHERWOOD CASS R-VIII</t>
  </si>
  <si>
    <t>019-147</t>
  </si>
  <si>
    <t>EAST LYNNE 40</t>
  </si>
  <si>
    <t>019-148</t>
  </si>
  <si>
    <t>PLEASANT HILL R-III</t>
  </si>
  <si>
    <t>019-149</t>
  </si>
  <si>
    <t>HARRISONVILLE R-IX</t>
  </si>
  <si>
    <t>019-150</t>
  </si>
  <si>
    <t>DREXEL R-IV</t>
  </si>
  <si>
    <t>019-151</t>
  </si>
  <si>
    <t>MIDWAY R-I</t>
  </si>
  <si>
    <t>019-152</t>
  </si>
  <si>
    <t>BELTON 124</t>
  </si>
  <si>
    <t>020-001</t>
  </si>
  <si>
    <t>STOCKTON R-I</t>
  </si>
  <si>
    <t>020-002</t>
  </si>
  <si>
    <t>EL DORADO SPRINGS R-II</t>
  </si>
  <si>
    <t>021-148</t>
  </si>
  <si>
    <t>NORTHWESTERN R-I</t>
  </si>
  <si>
    <t>021-149</t>
  </si>
  <si>
    <t>BRUNSWICK R-II</t>
  </si>
  <si>
    <t>021-150</t>
  </si>
  <si>
    <t>KEYTESVILLE R-III</t>
  </si>
  <si>
    <t>021-151</t>
  </si>
  <si>
    <t>SALISBURY R-IV</t>
  </si>
  <si>
    <t>021-400</t>
  </si>
  <si>
    <t>ST JOSEPH'S SCHOOL</t>
  </si>
  <si>
    <t>022-088</t>
  </si>
  <si>
    <t>CHADWICK R-I</t>
  </si>
  <si>
    <t>022-089</t>
  </si>
  <si>
    <t>NIXA R-II</t>
  </si>
  <si>
    <t>022-090</t>
  </si>
  <si>
    <t>SPARTA R-III</t>
  </si>
  <si>
    <t>022-091</t>
  </si>
  <si>
    <t>BILLINGS R-IV</t>
  </si>
  <si>
    <t>022-092</t>
  </si>
  <si>
    <t>CLEVER R-V</t>
  </si>
  <si>
    <t>022-093</t>
  </si>
  <si>
    <t>OZARK R-VI</t>
  </si>
  <si>
    <t>022-094</t>
  </si>
  <si>
    <t>SPOKANE R-VII</t>
  </si>
  <si>
    <t>023-101</t>
  </si>
  <si>
    <t>CLARK CO. R-I</t>
  </si>
  <si>
    <t>024-086</t>
  </si>
  <si>
    <t>KEARNEY R-I</t>
  </si>
  <si>
    <t>024-087</t>
  </si>
  <si>
    <t>SMITHVILLE R-II</t>
  </si>
  <si>
    <t>024-089</t>
  </si>
  <si>
    <t>EXCELSIOR SPRINGS 40</t>
  </si>
  <si>
    <t>024-090</t>
  </si>
  <si>
    <t>LIBERTY 53</t>
  </si>
  <si>
    <t>024-091</t>
  </si>
  <si>
    <t>MISSOURI CITY 56</t>
  </si>
  <si>
    <t>024-093</t>
  </si>
  <si>
    <t>NORTH KANSAS CITY 74</t>
  </si>
  <si>
    <t>025-001</t>
  </si>
  <si>
    <t>CAMERON R-I</t>
  </si>
  <si>
    <t>025-002</t>
  </si>
  <si>
    <t>LATHROP R-II</t>
  </si>
  <si>
    <t>025-003</t>
  </si>
  <si>
    <t>CLINTON CO. R-III</t>
  </si>
  <si>
    <t>026-001</t>
  </si>
  <si>
    <t>COLE CO. R-I</t>
  </si>
  <si>
    <t>026-002</t>
  </si>
  <si>
    <t>BLAIR OAKS R-II</t>
  </si>
  <si>
    <t>026-005</t>
  </si>
  <si>
    <t>COLE CO. R-V</t>
  </si>
  <si>
    <t>026-006</t>
  </si>
  <si>
    <t>JEFFERSON CITY</t>
  </si>
  <si>
    <t>026-400</t>
  </si>
  <si>
    <t>TRINITY LUTHERAN SCHOOL</t>
  </si>
  <si>
    <t>026-401</t>
  </si>
  <si>
    <t>ST JOSEPHS SCHOOL</t>
  </si>
  <si>
    <t>026-402</t>
  </si>
  <si>
    <t>IMMACULATE CONCEPTION SCH</t>
  </si>
  <si>
    <t>026-403</t>
  </si>
  <si>
    <t>026-404</t>
  </si>
  <si>
    <t>ST STANISLAUS SCHOOL</t>
  </si>
  <si>
    <t>026-406</t>
  </si>
  <si>
    <t>ST MARTINS SCHOOL</t>
  </si>
  <si>
    <t>026-408</t>
  </si>
  <si>
    <t>026-530</t>
  </si>
  <si>
    <t>ST THOMAS THE APOSTLE SCH</t>
  </si>
  <si>
    <t>027-055</t>
  </si>
  <si>
    <t>BLACKWATER R-II</t>
  </si>
  <si>
    <t>027-056</t>
  </si>
  <si>
    <t>COOPER CO. R-IV</t>
  </si>
  <si>
    <t>027-057</t>
  </si>
  <si>
    <t>PRAIRIE HOME R-V</t>
  </si>
  <si>
    <t>027-058</t>
  </si>
  <si>
    <t>OTTERVILLE R-VI</t>
  </si>
  <si>
    <t>027-059</t>
  </si>
  <si>
    <t>PILOT GROVE C-4</t>
  </si>
  <si>
    <t>027-061</t>
  </si>
  <si>
    <t>BOONVILLE R-I</t>
  </si>
  <si>
    <t>027-401</t>
  </si>
  <si>
    <t>ST PETER &amp; PAUL SCHOOL</t>
  </si>
  <si>
    <t>027-402</t>
  </si>
  <si>
    <t>ST JOSEPH SCHOOL</t>
  </si>
  <si>
    <t>028-101</t>
  </si>
  <si>
    <t>CRAWFORD CO. R-I</t>
  </si>
  <si>
    <t>028-102</t>
  </si>
  <si>
    <t>CRAWFORD CO. R-II</t>
  </si>
  <si>
    <t>028-103</t>
  </si>
  <si>
    <t>STEELVILLE R-III</t>
  </si>
  <si>
    <t>029-001</t>
  </si>
  <si>
    <t>LOCKWOOD R-I</t>
  </si>
  <si>
    <t>029-002</t>
  </si>
  <si>
    <t>DADEVILLE R-II</t>
  </si>
  <si>
    <t>029-003</t>
  </si>
  <si>
    <t>EVERTON R-III</t>
  </si>
  <si>
    <t>029-004</t>
  </si>
  <si>
    <t>GREENFIELD R-IV</t>
  </si>
  <si>
    <t>030-093</t>
  </si>
  <si>
    <t>DALLAS CO. R-I</t>
  </si>
  <si>
    <t>031-116</t>
  </si>
  <si>
    <t>PATTONSBURG R-II</t>
  </si>
  <si>
    <t>031-117</t>
  </si>
  <si>
    <t>WINSTON R-VI</t>
  </si>
  <si>
    <t>031-118</t>
  </si>
  <si>
    <t>NORTH DAVIESS R-III</t>
  </si>
  <si>
    <t>031-121</t>
  </si>
  <si>
    <t>GALLATIN R-V</t>
  </si>
  <si>
    <t>031-122</t>
  </si>
  <si>
    <t>TRI-COUNTY R-VII</t>
  </si>
  <si>
    <t>032-054</t>
  </si>
  <si>
    <t>OSBORN R-O</t>
  </si>
  <si>
    <t>032-055</t>
  </si>
  <si>
    <t>MAYSVILLE R-I</t>
  </si>
  <si>
    <t>032-056</t>
  </si>
  <si>
    <t>UNION STAR R-II</t>
  </si>
  <si>
    <t>032-058</t>
  </si>
  <si>
    <t>STEWARTSVILLE C-2</t>
  </si>
  <si>
    <t>033-090</t>
  </si>
  <si>
    <t>SALEM R-80</t>
  </si>
  <si>
    <t>033-091</t>
  </si>
  <si>
    <t>OAK HILL R-I</t>
  </si>
  <si>
    <t>033-092</t>
  </si>
  <si>
    <t>GREEN FOREST R-II</t>
  </si>
  <si>
    <t>033-093</t>
  </si>
  <si>
    <t>DENT-PHELPS R-III</t>
  </si>
  <si>
    <t>033-094</t>
  </si>
  <si>
    <t>NORTH WOOD R-IV</t>
  </si>
  <si>
    <t>034-121</t>
  </si>
  <si>
    <t>SKYLINE R-II</t>
  </si>
  <si>
    <t>034-122</t>
  </si>
  <si>
    <t>PLAINVIEW R-VIII</t>
  </si>
  <si>
    <t>034-124</t>
  </si>
  <si>
    <t>AVA R-I</t>
  </si>
  <si>
    <t>035-092</t>
  </si>
  <si>
    <t>MALDEN R-I</t>
  </si>
  <si>
    <t>035-093</t>
  </si>
  <si>
    <t>CAMPBELL R-II</t>
  </si>
  <si>
    <t>035-094</t>
  </si>
  <si>
    <t>HOLCOMB R-III</t>
  </si>
  <si>
    <t>035-097</t>
  </si>
  <si>
    <t>CLARKTON C-4</t>
  </si>
  <si>
    <t>035-098</t>
  </si>
  <si>
    <t>SENATH-HORNERSVILLE C-8</t>
  </si>
  <si>
    <t>035-099</t>
  </si>
  <si>
    <t>SOUTHLAND C-9</t>
  </si>
  <si>
    <t>035-102</t>
  </si>
  <si>
    <t>KENNETT 39</t>
  </si>
  <si>
    <t>035-400</t>
  </si>
  <si>
    <t>ST TERESA SCHOOL</t>
  </si>
  <si>
    <t>036-123</t>
  </si>
  <si>
    <t>FRANKLIN CO. R-II</t>
  </si>
  <si>
    <t>036-126</t>
  </si>
  <si>
    <t>MERAMEC VALLEY R-III</t>
  </si>
  <si>
    <t>036-131</t>
  </si>
  <si>
    <t>UNION R-XI</t>
  </si>
  <si>
    <t>036-133</t>
  </si>
  <si>
    <t>LONEDELL R-XIV</t>
  </si>
  <si>
    <t>036-134</t>
  </si>
  <si>
    <t>SPRING BLUFF R-XV</t>
  </si>
  <si>
    <t>036-135</t>
  </si>
  <si>
    <t>STRAIN-JAPAN R-XVI</t>
  </si>
  <si>
    <t>036-136</t>
  </si>
  <si>
    <t>ST. CLAIR R-XIII</t>
  </si>
  <si>
    <t>036-137</t>
  </si>
  <si>
    <t>SULLIVAN C-2</t>
  </si>
  <si>
    <t>036-138</t>
  </si>
  <si>
    <t>NEW HAVEN</t>
  </si>
  <si>
    <t>036-139</t>
  </si>
  <si>
    <t>WASHINGTON</t>
  </si>
  <si>
    <t>036-409</t>
  </si>
  <si>
    <t>IMMANUEL LUTHERAN SCHOOL</t>
  </si>
  <si>
    <t>037-037</t>
  </si>
  <si>
    <t>GASCONADE CO. R-II</t>
  </si>
  <si>
    <t>037-039</t>
  </si>
  <si>
    <t>GASCONADE CO. R-I</t>
  </si>
  <si>
    <t>037-400</t>
  </si>
  <si>
    <t>ST GEORGE SCHOOLS</t>
  </si>
  <si>
    <t>038-044</t>
  </si>
  <si>
    <t>KING CITY R-I</t>
  </si>
  <si>
    <t>038-045</t>
  </si>
  <si>
    <t>STANBERRY R-II</t>
  </si>
  <si>
    <t>038-046</t>
  </si>
  <si>
    <t>ALBANY R-III</t>
  </si>
  <si>
    <t>039-133</t>
  </si>
  <si>
    <t>WILLARD R-II</t>
  </si>
  <si>
    <t>039-134</t>
  </si>
  <si>
    <t>REPUBLIC R-III</t>
  </si>
  <si>
    <t>039-135</t>
  </si>
  <si>
    <t>ASH GROVE R-IV</t>
  </si>
  <si>
    <t>039-136</t>
  </si>
  <si>
    <t>WALNUT GROVE R-V</t>
  </si>
  <si>
    <t>039-137</t>
  </si>
  <si>
    <t>STRAFFORD R-VI</t>
  </si>
  <si>
    <t>039-139</t>
  </si>
  <si>
    <t>LOGAN-ROGERSVILLE R-VIII</t>
  </si>
  <si>
    <t>039-141</t>
  </si>
  <si>
    <t>SPRINGFIELD R-XII</t>
  </si>
  <si>
    <t>039-142</t>
  </si>
  <si>
    <t>FAIR GROVE R-X</t>
  </si>
  <si>
    <t>039-400</t>
  </si>
  <si>
    <t>040-100</t>
  </si>
  <si>
    <t>GRUNDY CO R-V</t>
  </si>
  <si>
    <t>040-101</t>
  </si>
  <si>
    <t>SPICKARD R-II</t>
  </si>
  <si>
    <t>040-103</t>
  </si>
  <si>
    <t>PLEASANT VIEW R-VI</t>
  </si>
  <si>
    <t>040-104</t>
  </si>
  <si>
    <t>LAREDO R-VII</t>
  </si>
  <si>
    <t>040-107</t>
  </si>
  <si>
    <t>TRENTON R-IX</t>
  </si>
  <si>
    <t>041-001</t>
  </si>
  <si>
    <t>CAINSVILLE R-I</t>
  </si>
  <si>
    <t>041-002</t>
  </si>
  <si>
    <t>SOUTH HARRISON CO. R-II</t>
  </si>
  <si>
    <t>041-003</t>
  </si>
  <si>
    <t>NORTH HARRISON R-III</t>
  </si>
  <si>
    <t>041-004</t>
  </si>
  <si>
    <t>GILMAN CITY R-IV</t>
  </si>
  <si>
    <t>041-005</t>
  </si>
  <si>
    <t>RIDGEWAY R-V</t>
  </si>
  <si>
    <t>042-111</t>
  </si>
  <si>
    <t>HENRY CO. R-I</t>
  </si>
  <si>
    <t>042-113</t>
  </si>
  <si>
    <t>SHAWNEE R-III</t>
  </si>
  <si>
    <t>042-117</t>
  </si>
  <si>
    <t>CALHOUN R-VIII</t>
  </si>
  <si>
    <t>042-118</t>
  </si>
  <si>
    <t>LEESVILLE R-IX</t>
  </si>
  <si>
    <t>042-119</t>
  </si>
  <si>
    <t>DAVIS R-XII</t>
  </si>
  <si>
    <t>042-121</t>
  </si>
  <si>
    <t>MONTROSE R-XIV</t>
  </si>
  <si>
    <t>042-124</t>
  </si>
  <si>
    <t>CLINTON</t>
  </si>
  <si>
    <t>042-400</t>
  </si>
  <si>
    <t>042-401</t>
  </si>
  <si>
    <t>HOLY ROSARY SCHOOL</t>
  </si>
  <si>
    <t>042-403</t>
  </si>
  <si>
    <t>CLINTON CHRISTIAN ACADEMY</t>
  </si>
  <si>
    <t>043-001</t>
  </si>
  <si>
    <t>HICKORY CO. R-I</t>
  </si>
  <si>
    <t>043-002</t>
  </si>
  <si>
    <t>WHEATLAND R-II</t>
  </si>
  <si>
    <t>043-003</t>
  </si>
  <si>
    <t>WEAUBLEAU R-III</t>
  </si>
  <si>
    <t>043-004</t>
  </si>
  <si>
    <t>HERMITAGE R-IV</t>
  </si>
  <si>
    <t>044-078</t>
  </si>
  <si>
    <t>CRAIG R-III</t>
  </si>
  <si>
    <t>044-083</t>
  </si>
  <si>
    <t>MOUND CITY R-II</t>
  </si>
  <si>
    <t>044-084</t>
  </si>
  <si>
    <t>SOUTH HOLT CO. R-I</t>
  </si>
  <si>
    <t>045-076</t>
  </si>
  <si>
    <t>NEW FRANKLIN R-I</t>
  </si>
  <si>
    <t>045-077</t>
  </si>
  <si>
    <t>FAYETTE R-III</t>
  </si>
  <si>
    <t>045-078</t>
  </si>
  <si>
    <t>GLASGOW</t>
  </si>
  <si>
    <t>045-400</t>
  </si>
  <si>
    <t>046-128</t>
  </si>
  <si>
    <t>HOWELL VALLEY R-I</t>
  </si>
  <si>
    <t>046-130</t>
  </si>
  <si>
    <t>MOUNTAIN VIEW-BIRCH TREE R-III</t>
  </si>
  <si>
    <t>046-131</t>
  </si>
  <si>
    <t>WILLOW SPRINGS R-IV</t>
  </si>
  <si>
    <t>046-132</t>
  </si>
  <si>
    <t>RICHARDS R-V</t>
  </si>
  <si>
    <t>046-134</t>
  </si>
  <si>
    <t>WEST PLAINS R-VII</t>
  </si>
  <si>
    <t>046-135</t>
  </si>
  <si>
    <t>GLENWOOD R-VIII</t>
  </si>
  <si>
    <t>046-137</t>
  </si>
  <si>
    <t>JUNCTION HILL C-12</t>
  </si>
  <si>
    <t>046-140</t>
  </si>
  <si>
    <t>FAIRVIEW R-XI</t>
  </si>
  <si>
    <t>047-060</t>
  </si>
  <si>
    <t>SOUTH IRON CO. R-I</t>
  </si>
  <si>
    <t>047-062</t>
  </si>
  <si>
    <t>ARCADIA VALLEY R-II</t>
  </si>
  <si>
    <t>047-064</t>
  </si>
  <si>
    <t>BELLEVIEW R-III</t>
  </si>
  <si>
    <t>047-065</t>
  </si>
  <si>
    <t>IRON CO. C-4</t>
  </si>
  <si>
    <t>048-066</t>
  </si>
  <si>
    <t>FORT OSAGE R-I</t>
  </si>
  <si>
    <t>048-068</t>
  </si>
  <si>
    <t>BLUE SPRINGS R-IV</t>
  </si>
  <si>
    <t>048-069</t>
  </si>
  <si>
    <t>GRAIN VALLEY R-V</t>
  </si>
  <si>
    <t>048-070</t>
  </si>
  <si>
    <t>OAK GROVE R-VI</t>
  </si>
  <si>
    <t>048-071</t>
  </si>
  <si>
    <t>LEE'S SUMMIT R-VII</t>
  </si>
  <si>
    <t>048-072</t>
  </si>
  <si>
    <t>HICKMAN MILLS C-1</t>
  </si>
  <si>
    <t>048-073</t>
  </si>
  <si>
    <t>RAYTOWN C-2</t>
  </si>
  <si>
    <t>048-074</t>
  </si>
  <si>
    <t>GRANDVIEW C-4</t>
  </si>
  <si>
    <t>048-075</t>
  </si>
  <si>
    <t>LONE JACK C-6</t>
  </si>
  <si>
    <t>048-077</t>
  </si>
  <si>
    <t>INDEPENDENCE 30</t>
  </si>
  <si>
    <t>048-078</t>
  </si>
  <si>
    <t>KANSAS CITY 33</t>
  </si>
  <si>
    <t>048-080</t>
  </si>
  <si>
    <t>CENTER 58</t>
  </si>
  <si>
    <t>048-410</t>
  </si>
  <si>
    <t>HOLY CROSS SCHOOL</t>
  </si>
  <si>
    <t>048-411</t>
  </si>
  <si>
    <t>Our Lady of Hope School</t>
  </si>
  <si>
    <t>048-413</t>
  </si>
  <si>
    <t>CALVARY LUTHERAN SCHOOL</t>
  </si>
  <si>
    <t>048-423</t>
  </si>
  <si>
    <t>NOVA CENTER</t>
  </si>
  <si>
    <t>048-445</t>
  </si>
  <si>
    <t>NATIVITY BVM SCHOOL</t>
  </si>
  <si>
    <t>048-448</t>
  </si>
  <si>
    <t>ISLAMIC SCH OF GREATER KC</t>
  </si>
  <si>
    <t>048-457</t>
  </si>
  <si>
    <t>ST JOHN REGIS SCHOOL</t>
  </si>
  <si>
    <t>048-471</t>
  </si>
  <si>
    <t>GILLIS CENTER</t>
  </si>
  <si>
    <t>048-616</t>
  </si>
  <si>
    <t>FAITH ACADEMY</t>
  </si>
  <si>
    <t>048-634</t>
  </si>
  <si>
    <t>SHERWOOD CENTER FOR THE EXCEPT</t>
  </si>
  <si>
    <t>048-815</t>
  </si>
  <si>
    <t>CRISTO REY KANSAS CITY</t>
  </si>
  <si>
    <t>048-901</t>
  </si>
  <si>
    <t>UNIVERSITY ACADEMY</t>
  </si>
  <si>
    <t>048-902</t>
  </si>
  <si>
    <t>GUADALUPE CENTERS SCHOOLS</t>
  </si>
  <si>
    <t>048-904</t>
  </si>
  <si>
    <t>HOGAN PREPARATORY ACADEMY</t>
  </si>
  <si>
    <t>048-905</t>
  </si>
  <si>
    <t>GENESIS SCHOOL INC</t>
  </si>
  <si>
    <t>048-909</t>
  </si>
  <si>
    <t>ALLEN VILLAGE</t>
  </si>
  <si>
    <t>048-910</t>
  </si>
  <si>
    <t>LEE A. TOLBERT COM. ACADEMY</t>
  </si>
  <si>
    <t>048-912</t>
  </si>
  <si>
    <t>KC INTERNATIONAL ACADEMY</t>
  </si>
  <si>
    <t>048-913</t>
  </si>
  <si>
    <t>GORDON PARKS ELEM.</t>
  </si>
  <si>
    <t>048-914</t>
  </si>
  <si>
    <t>ACADEMIE LAFAYETTE</t>
  </si>
  <si>
    <t>048-915</t>
  </si>
  <si>
    <t>SCUOLA VITA NUOVA</t>
  </si>
  <si>
    <t>048-916</t>
  </si>
  <si>
    <t>BROOKSIDE CHARTER SCH</t>
  </si>
  <si>
    <t>048-918</t>
  </si>
  <si>
    <t>KIPP: ENDEAVOR ACADEMY</t>
  </si>
  <si>
    <t>048-922</t>
  </si>
  <si>
    <t>FRONTIER SCHOOL OF INNOVATION</t>
  </si>
  <si>
    <t>048-923</t>
  </si>
  <si>
    <t>DE LA SALLE CHARTER SCHOOL</t>
  </si>
  <si>
    <t>048-924</t>
  </si>
  <si>
    <t>EWING MARION KAUFFMAN SCHOOL</t>
  </si>
  <si>
    <t>048-925</t>
  </si>
  <si>
    <t>HOPE LEADERSHIP ACADEMY</t>
  </si>
  <si>
    <t>048-926</t>
  </si>
  <si>
    <t>CROSSROADS CHARTER SCHOOLS</t>
  </si>
  <si>
    <t>048-927</t>
  </si>
  <si>
    <t>ACADEMY FOR INTEGRATED ARTS</t>
  </si>
  <si>
    <t>048-928</t>
  </si>
  <si>
    <t>CITIZENS OF THE WORLD CHARTER</t>
  </si>
  <si>
    <t>048-929</t>
  </si>
  <si>
    <t>KANSAS CITY GIRLS PREP ACADEMY</t>
  </si>
  <si>
    <t>049-132</t>
  </si>
  <si>
    <t>CARL JUNCTION R-I</t>
  </si>
  <si>
    <t>049-135</t>
  </si>
  <si>
    <t>AVILLA R-XIII</t>
  </si>
  <si>
    <t>049-137</t>
  </si>
  <si>
    <t>JASPER CO. R-V</t>
  </si>
  <si>
    <t>049-140</t>
  </si>
  <si>
    <t>SARCOXIE R-II</t>
  </si>
  <si>
    <t>049-142</t>
  </si>
  <si>
    <t>CARTHAGE R-IX</t>
  </si>
  <si>
    <t>049-144</t>
  </si>
  <si>
    <t>WEBB CITY R-VII</t>
  </si>
  <si>
    <t>049-148</t>
  </si>
  <si>
    <t>JOPLIN SCHOOLS</t>
  </si>
  <si>
    <t>049-400</t>
  </si>
  <si>
    <t>050-001</t>
  </si>
  <si>
    <t>NORTHWEST R-I</t>
  </si>
  <si>
    <t>050-002</t>
  </si>
  <si>
    <t>GRANDVIEW R-II</t>
  </si>
  <si>
    <t>050-003</t>
  </si>
  <si>
    <t>HILLSBORO R-III</t>
  </si>
  <si>
    <t>050-005</t>
  </si>
  <si>
    <t>DUNKLIN R-V</t>
  </si>
  <si>
    <t>050-006</t>
  </si>
  <si>
    <t>FESTUS R-VI</t>
  </si>
  <si>
    <t>050-007</t>
  </si>
  <si>
    <t>JEFFERSON CO. R-VII</t>
  </si>
  <si>
    <t>050-009</t>
  </si>
  <si>
    <t>SUNRISE R-IX</t>
  </si>
  <si>
    <t>050-010</t>
  </si>
  <si>
    <t>WINDSOR C-1</t>
  </si>
  <si>
    <t>050-012</t>
  </si>
  <si>
    <t>FOX C-6</t>
  </si>
  <si>
    <t>050-013</t>
  </si>
  <si>
    <t>CRYSTAL CITY 47</t>
  </si>
  <si>
    <t>050-014</t>
  </si>
  <si>
    <t>DESOTO 73</t>
  </si>
  <si>
    <t>051-150</t>
  </si>
  <si>
    <t>KINGSVILLE R-I</t>
  </si>
  <si>
    <t>051-152</t>
  </si>
  <si>
    <t>HOLDEN R-III</t>
  </si>
  <si>
    <t>051-153</t>
  </si>
  <si>
    <t>CHILHOWEE R-IV</t>
  </si>
  <si>
    <t>051-154</t>
  </si>
  <si>
    <t>JOHNSON CO. R-VII</t>
  </si>
  <si>
    <t>051-155</t>
  </si>
  <si>
    <t>KNOB NOSTER R-VIII</t>
  </si>
  <si>
    <t>051-156</t>
  </si>
  <si>
    <t>LEETON R-X</t>
  </si>
  <si>
    <t>051-159</t>
  </si>
  <si>
    <t>WARRENSBURG R-VI</t>
  </si>
  <si>
    <t>052-096</t>
  </si>
  <si>
    <t>KNOX CO. R-I</t>
  </si>
  <si>
    <t>053-111</t>
  </si>
  <si>
    <t>LACLEDE CO. R-I</t>
  </si>
  <si>
    <t>053-112</t>
  </si>
  <si>
    <t>GASCONADE C-4</t>
  </si>
  <si>
    <t>053-113</t>
  </si>
  <si>
    <t>LEBANON R-III</t>
  </si>
  <si>
    <t>053-114</t>
  </si>
  <si>
    <t>LACLEDE CO. C-5</t>
  </si>
  <si>
    <t>054-037</t>
  </si>
  <si>
    <t>CONCORDIA R-II</t>
  </si>
  <si>
    <t>054-039</t>
  </si>
  <si>
    <t>LAFAYETTE CO. C-1</t>
  </si>
  <si>
    <t>054-041</t>
  </si>
  <si>
    <t>ODESSA R-VII</t>
  </si>
  <si>
    <t>054-042</t>
  </si>
  <si>
    <t>SANTA FE R-X</t>
  </si>
  <si>
    <t>054-043</t>
  </si>
  <si>
    <t>WELLINGTON-NAPOLEON R-IX</t>
  </si>
  <si>
    <t>054-045</t>
  </si>
  <si>
    <t>LEXINGTON R-V</t>
  </si>
  <si>
    <t>054-402</t>
  </si>
  <si>
    <t>055-104</t>
  </si>
  <si>
    <t>MILLER R-II</t>
  </si>
  <si>
    <t>055-105</t>
  </si>
  <si>
    <t>PIERCE CITY R-VI</t>
  </si>
  <si>
    <t>055-106</t>
  </si>
  <si>
    <t>MARIONVILLE R-IX</t>
  </si>
  <si>
    <t>055-108</t>
  </si>
  <si>
    <t>MT. VERNON R-V</t>
  </si>
  <si>
    <t>055-110</t>
  </si>
  <si>
    <t>AURORA R-VIII</t>
  </si>
  <si>
    <t>055-111</t>
  </si>
  <si>
    <t>VERONA R-VII</t>
  </si>
  <si>
    <t>055-401</t>
  </si>
  <si>
    <t>056-015</t>
  </si>
  <si>
    <t>CANTON R-V</t>
  </si>
  <si>
    <t>056-017</t>
  </si>
  <si>
    <t>LEWIS CO. C-1</t>
  </si>
  <si>
    <t>057-001</t>
  </si>
  <si>
    <t>SILEX R-I</t>
  </si>
  <si>
    <t>057-002</t>
  </si>
  <si>
    <t>ELSBERRY R-II</t>
  </si>
  <si>
    <t>057-003</t>
  </si>
  <si>
    <t>TROY R-III</t>
  </si>
  <si>
    <t>057-004</t>
  </si>
  <si>
    <t>WINFIELD R-IV</t>
  </si>
  <si>
    <t>058-106</t>
  </si>
  <si>
    <t>LINN CO. R-I</t>
  </si>
  <si>
    <t>058-107</t>
  </si>
  <si>
    <t>BUCKLIN R-II</t>
  </si>
  <si>
    <t>058-108</t>
  </si>
  <si>
    <t>MEADVILLE R-IV</t>
  </si>
  <si>
    <t>058-109</t>
  </si>
  <si>
    <t>MARCELINE R-V</t>
  </si>
  <si>
    <t>058-112</t>
  </si>
  <si>
    <t>BROOKFIELD R-III</t>
  </si>
  <si>
    <t>058-400</t>
  </si>
  <si>
    <t>MC CARTAN MEMORIAL SCHOOL</t>
  </si>
  <si>
    <t>059-113</t>
  </si>
  <si>
    <t>SOUTHWEST LIVINGSTON CO. R-I</t>
  </si>
  <si>
    <t>059-114</t>
  </si>
  <si>
    <t>LIVINGSTON CO. R-III</t>
  </si>
  <si>
    <t>059-117</t>
  </si>
  <si>
    <t>CHILLICOTHE R-II</t>
  </si>
  <si>
    <t>059-400</t>
  </si>
  <si>
    <t>BISHOP HOGAN SCHOOLS</t>
  </si>
  <si>
    <t>060-077</t>
  </si>
  <si>
    <t>MCDONALD CO. R-I</t>
  </si>
  <si>
    <t>061-150</t>
  </si>
  <si>
    <t>ATLANTA C-3</t>
  </si>
  <si>
    <t>061-151</t>
  </si>
  <si>
    <t>BEVIER C-4</t>
  </si>
  <si>
    <t>061-154</t>
  </si>
  <si>
    <t>LA PLATA R-II</t>
  </si>
  <si>
    <t>061-156</t>
  </si>
  <si>
    <t>MACON CO. R-I</t>
  </si>
  <si>
    <t>061-157</t>
  </si>
  <si>
    <t>CALLAO C-8</t>
  </si>
  <si>
    <t>061-158</t>
  </si>
  <si>
    <t>MACON CO. R-IV</t>
  </si>
  <si>
    <t>062-070</t>
  </si>
  <si>
    <t>MARQUAND-ZION R-VI</t>
  </si>
  <si>
    <t>062-072</t>
  </si>
  <si>
    <t>FREDERICKTOWN R-I</t>
  </si>
  <si>
    <t>063-066</t>
  </si>
  <si>
    <t>MARIES CO. R-I</t>
  </si>
  <si>
    <t>063-067</t>
  </si>
  <si>
    <t>MARIES CO. R-II</t>
  </si>
  <si>
    <t>063-400</t>
  </si>
  <si>
    <t>VISITATION SCHOOL</t>
  </si>
  <si>
    <t>064-072</t>
  </si>
  <si>
    <t>MARION CO. R-II</t>
  </si>
  <si>
    <t>064-074</t>
  </si>
  <si>
    <t>PALMYRA R-I</t>
  </si>
  <si>
    <t>064-075</t>
  </si>
  <si>
    <t>HANNIBAL 60</t>
  </si>
  <si>
    <t>064-403</t>
  </si>
  <si>
    <t>HOLY FAMILY CATH SCHOOL</t>
  </si>
  <si>
    <t>064-404</t>
  </si>
  <si>
    <t>ST JOHNS LUTHERAN SCHOOL</t>
  </si>
  <si>
    <t>065-096</t>
  </si>
  <si>
    <t>NORTH MERCER CO. R-III</t>
  </si>
  <si>
    <t>065-098</t>
  </si>
  <si>
    <t>PRINCETON R-V</t>
  </si>
  <si>
    <t>066-102</t>
  </si>
  <si>
    <t>ELDON R-I</t>
  </si>
  <si>
    <t>066-103</t>
  </si>
  <si>
    <t>MILLER CO. R-III</t>
  </si>
  <si>
    <t>066-104</t>
  </si>
  <si>
    <t>ST. ELIZABETH R-IV</t>
  </si>
  <si>
    <t>066-105</t>
  </si>
  <si>
    <t>SCHOOL OF THE OSAGE</t>
  </si>
  <si>
    <t>066-107</t>
  </si>
  <si>
    <t>IBERIA R-V</t>
  </si>
  <si>
    <t>066-400</t>
  </si>
  <si>
    <t>OUR LADY OF SNOWS</t>
  </si>
  <si>
    <t>067-055</t>
  </si>
  <si>
    <t>EAST PRAIRIE R-II</t>
  </si>
  <si>
    <t>067-061</t>
  </si>
  <si>
    <t>CHARLESTON R-I</t>
  </si>
  <si>
    <t>068-070</t>
  </si>
  <si>
    <t>MONITEAU CO. R-I</t>
  </si>
  <si>
    <t>068-071</t>
  </si>
  <si>
    <t>HIGH POINT R-III</t>
  </si>
  <si>
    <t>068-072</t>
  </si>
  <si>
    <t>MONITEAU CO. R-V</t>
  </si>
  <si>
    <t>068-073</t>
  </si>
  <si>
    <t>TIPTON R-VI</t>
  </si>
  <si>
    <t>068-074</t>
  </si>
  <si>
    <t>JAMESTOWN C-1</t>
  </si>
  <si>
    <t>068-075</t>
  </si>
  <si>
    <t>CLARKSBURG C-2</t>
  </si>
  <si>
    <t>068-400</t>
  </si>
  <si>
    <t>ST ANDREW SCHOOL</t>
  </si>
  <si>
    <t>069-104</t>
  </si>
  <si>
    <t>MIDDLE GROVE C-1</t>
  </si>
  <si>
    <t>069-106</t>
  </si>
  <si>
    <t>MONROE CITY R-I</t>
  </si>
  <si>
    <t>069-107</t>
  </si>
  <si>
    <t>HOLLIDAY C-2</t>
  </si>
  <si>
    <t>069-108</t>
  </si>
  <si>
    <t>MADISON C-3</t>
  </si>
  <si>
    <t>069-109</t>
  </si>
  <si>
    <t>PARIS R-II</t>
  </si>
  <si>
    <t>069-400</t>
  </si>
  <si>
    <t>070-092</t>
  </si>
  <si>
    <t>WELLSVILLE MIDDLETOWN R-I</t>
  </si>
  <si>
    <t>070-093</t>
  </si>
  <si>
    <t>MONTGOMERY CO. R-II</t>
  </si>
  <si>
    <t>071-091</t>
  </si>
  <si>
    <t>MORGAN CO. R-I</t>
  </si>
  <si>
    <t>071-092</t>
  </si>
  <si>
    <t>MORGAN CO. R-II</t>
  </si>
  <si>
    <t>072-066</t>
  </si>
  <si>
    <t>RISCO R-II</t>
  </si>
  <si>
    <t>072-068</t>
  </si>
  <si>
    <t>PORTAGEVILLE</t>
  </si>
  <si>
    <t>072-073</t>
  </si>
  <si>
    <t>GIDEON 37</t>
  </si>
  <si>
    <t>072-074</t>
  </si>
  <si>
    <t>NEW MADRID CO. R-I</t>
  </si>
  <si>
    <t>073-099</t>
  </si>
  <si>
    <t>EAST NEWTON CO. R-VI</t>
  </si>
  <si>
    <t>073-102</t>
  </si>
  <si>
    <t>DIAMOND R-IV</t>
  </si>
  <si>
    <t>073-105</t>
  </si>
  <si>
    <t>WESTVIEW C-6</t>
  </si>
  <si>
    <t>073-106</t>
  </si>
  <si>
    <t>SENECA R-VII</t>
  </si>
  <si>
    <t>073-108</t>
  </si>
  <si>
    <t>NEOSHO SCHOOL DISTRICT</t>
  </si>
  <si>
    <t>074-187</t>
  </si>
  <si>
    <t>NODAWAY-HOLT R-VII</t>
  </si>
  <si>
    <t>074-190</t>
  </si>
  <si>
    <t>WEST NODAWAY CO. R-I</t>
  </si>
  <si>
    <t>074-194</t>
  </si>
  <si>
    <t>NORTHEAST NODAWAY CO. R-V</t>
  </si>
  <si>
    <t>074-195</t>
  </si>
  <si>
    <t>JEFFERSON C-123</t>
  </si>
  <si>
    <t>074-197</t>
  </si>
  <si>
    <t>NORTH NODAWAY CO. R-VI</t>
  </si>
  <si>
    <t>074-201</t>
  </si>
  <si>
    <t>MARYVILLE R-II</t>
  </si>
  <si>
    <t>074-202</t>
  </si>
  <si>
    <t>SOUTH NODAWAY CO. R-IV</t>
  </si>
  <si>
    <t>074-403</t>
  </si>
  <si>
    <t>ST GREGORYS SCHOOL</t>
  </si>
  <si>
    <t>075-084</t>
  </si>
  <si>
    <t>COUCH R-I</t>
  </si>
  <si>
    <t>075-085</t>
  </si>
  <si>
    <t>THAYER R-II</t>
  </si>
  <si>
    <t>075-086</t>
  </si>
  <si>
    <t>OREGON-HOWELL R-III</t>
  </si>
  <si>
    <t>075-087</t>
  </si>
  <si>
    <t>ALTON R-IV</t>
  </si>
  <si>
    <t>076-081</t>
  </si>
  <si>
    <t>OSAGE CO. R-I</t>
  </si>
  <si>
    <t>076-082</t>
  </si>
  <si>
    <t>OSAGE CO. R-II</t>
  </si>
  <si>
    <t>076-083</t>
  </si>
  <si>
    <t>OSAGE CO. R-III</t>
  </si>
  <si>
    <t>076-400</t>
  </si>
  <si>
    <t>ST GEORGE SCHOOL</t>
  </si>
  <si>
    <t>076-401</t>
  </si>
  <si>
    <t>HOLY FAMILY SCHOOL</t>
  </si>
  <si>
    <t>076-402</t>
  </si>
  <si>
    <t>076-407</t>
  </si>
  <si>
    <t>ST. JOSEPH SCHOOL</t>
  </si>
  <si>
    <t>076-408</t>
  </si>
  <si>
    <t>077-100</t>
  </si>
  <si>
    <t>THORNFIELD R-I</t>
  </si>
  <si>
    <t>077-101</t>
  </si>
  <si>
    <t>BAKERSFIELD R-IV</t>
  </si>
  <si>
    <t>077-102</t>
  </si>
  <si>
    <t>GAINESVILLE R-V</t>
  </si>
  <si>
    <t>077-103</t>
  </si>
  <si>
    <t>DORA R-III</t>
  </si>
  <si>
    <t>077-104</t>
  </si>
  <si>
    <t>LUTIE R-VI</t>
  </si>
  <si>
    <t>078-001</t>
  </si>
  <si>
    <t>NORTH PEMISCOT CO. R-I</t>
  </si>
  <si>
    <t>078-002</t>
  </si>
  <si>
    <t>HAYTI R-II</t>
  </si>
  <si>
    <t>078-003</t>
  </si>
  <si>
    <t>PEMISCOT CO. R-III</t>
  </si>
  <si>
    <t>078-004</t>
  </si>
  <si>
    <t>COOTER R-IV</t>
  </si>
  <si>
    <t>078-005</t>
  </si>
  <si>
    <t>SOUTH PEMISCOT CO. R-V</t>
  </si>
  <si>
    <t>078-009</t>
  </si>
  <si>
    <t>DELTA C-7</t>
  </si>
  <si>
    <t>078-012</t>
  </si>
  <si>
    <t>CARUTHERSVILLE 18</t>
  </si>
  <si>
    <t>079-077</t>
  </si>
  <si>
    <t>PERRY CO. 32</t>
  </si>
  <si>
    <t>079-078</t>
  </si>
  <si>
    <t>ALTENBURG 48</t>
  </si>
  <si>
    <t>079-407</t>
  </si>
  <si>
    <t>UNITED IN CHRIST LUTHERAN SCHL</t>
  </si>
  <si>
    <t>080-116</t>
  </si>
  <si>
    <t>PETTIS CO. R-V</t>
  </si>
  <si>
    <t>080-118</t>
  </si>
  <si>
    <t>LA MONTE R-IV</t>
  </si>
  <si>
    <t>080-119</t>
  </si>
  <si>
    <t>SMITHTON R-VI</t>
  </si>
  <si>
    <t>080-121</t>
  </si>
  <si>
    <t>GREEN RIDGE R-VIII</t>
  </si>
  <si>
    <t>080-122</t>
  </si>
  <si>
    <t>PETTIS CO. R-XII</t>
  </si>
  <si>
    <t>080-125</t>
  </si>
  <si>
    <t>SEDALIA 200</t>
  </si>
  <si>
    <t>080-400</t>
  </si>
  <si>
    <t>081-094</t>
  </si>
  <si>
    <t>ST. JAMES R-I</t>
  </si>
  <si>
    <t>081-095</t>
  </si>
  <si>
    <t>NEWBURG R-II</t>
  </si>
  <si>
    <t>081-096</t>
  </si>
  <si>
    <t>ROLLA 31</t>
  </si>
  <si>
    <t>081-097</t>
  </si>
  <si>
    <t>PHELPS CO. R-III</t>
  </si>
  <si>
    <t>081-401</t>
  </si>
  <si>
    <t>KVC MISSOURI - ST. JAMES</t>
  </si>
  <si>
    <t>999-376</t>
  </si>
  <si>
    <t>KVC MisSOURI - COLUMBIA</t>
  </si>
  <si>
    <t>039-422</t>
  </si>
  <si>
    <t>KVC MISSOURI - SPRINGFIELD</t>
  </si>
  <si>
    <t>082-100</t>
  </si>
  <si>
    <t>BOWLING GREEN R-I</t>
  </si>
  <si>
    <t>082-101</t>
  </si>
  <si>
    <t>PIKE CO. R-III</t>
  </si>
  <si>
    <t>082-105</t>
  </si>
  <si>
    <t>BONCL R-X</t>
  </si>
  <si>
    <t>082-108</t>
  </si>
  <si>
    <t>LOUISIANA R-II</t>
  </si>
  <si>
    <t>082-400</t>
  </si>
  <si>
    <t>ST CLEMENT SCHOOL</t>
  </si>
  <si>
    <t>083-001</t>
  </si>
  <si>
    <t>NORTH PLATTE CO. R-I</t>
  </si>
  <si>
    <t>083-002</t>
  </si>
  <si>
    <t>WEST PLATTE CO. R-II</t>
  </si>
  <si>
    <t>083-003</t>
  </si>
  <si>
    <t>PLATTE CO. R-III</t>
  </si>
  <si>
    <t>083-005</t>
  </si>
  <si>
    <t>PARK HILL</t>
  </si>
  <si>
    <t>083-400</t>
  </si>
  <si>
    <t>ST THERESE SCHOOL</t>
  </si>
  <si>
    <t>084-001</t>
  </si>
  <si>
    <t>BOLIVAR R-I</t>
  </si>
  <si>
    <t>084-002</t>
  </si>
  <si>
    <t>FAIR PLAY R-II</t>
  </si>
  <si>
    <t>084-003</t>
  </si>
  <si>
    <t>HALFWAY R-III</t>
  </si>
  <si>
    <t>084-004</t>
  </si>
  <si>
    <t>HUMANSVILLE R-IV</t>
  </si>
  <si>
    <t>084-005</t>
  </si>
  <si>
    <t>MARION C. EARLY R-V</t>
  </si>
  <si>
    <t>084-006</t>
  </si>
  <si>
    <t>PLEASANT HOPE R-VI</t>
  </si>
  <si>
    <t>085-043</t>
  </si>
  <si>
    <t>SWEDEBORG R-III</t>
  </si>
  <si>
    <t>085-044</t>
  </si>
  <si>
    <t>RICHLAND R-IV</t>
  </si>
  <si>
    <t>085-045</t>
  </si>
  <si>
    <t>LAQUEY R-V</t>
  </si>
  <si>
    <t>085-046</t>
  </si>
  <si>
    <t>WAYNESVILLE R-VI</t>
  </si>
  <si>
    <t>085-048</t>
  </si>
  <si>
    <t>DIXON R-I</t>
  </si>
  <si>
    <t>085-049</t>
  </si>
  <si>
    <t>CROCKER R-II</t>
  </si>
  <si>
    <t>086-100</t>
  </si>
  <si>
    <t>PUTNAM CO. R-I</t>
  </si>
  <si>
    <t>087-083</t>
  </si>
  <si>
    <t>RALLS CO. R-II</t>
  </si>
  <si>
    <t>088-072</t>
  </si>
  <si>
    <t>NORTHEAST RANDOLPH CO. R-IV</t>
  </si>
  <si>
    <t>088-073</t>
  </si>
  <si>
    <t>RENICK R-V</t>
  </si>
  <si>
    <t>088-075</t>
  </si>
  <si>
    <t>HIGBEE R-VIII</t>
  </si>
  <si>
    <t>088-080</t>
  </si>
  <si>
    <t>WESTRAN R-I</t>
  </si>
  <si>
    <t>088-081</t>
  </si>
  <si>
    <t>MOBERLY</t>
  </si>
  <si>
    <t>088-400</t>
  </si>
  <si>
    <t>ST PIUS X SCHOOL</t>
  </si>
  <si>
    <t>089-080</t>
  </si>
  <si>
    <t>LAWSON R-XIV</t>
  </si>
  <si>
    <t>089-087</t>
  </si>
  <si>
    <t>ORRICK R-XI</t>
  </si>
  <si>
    <t>089-088</t>
  </si>
  <si>
    <t>HARDIN-CENTRAL C-2</t>
  </si>
  <si>
    <t>089-089</t>
  </si>
  <si>
    <t>RICHMOND R-XVI</t>
  </si>
  <si>
    <t>090-075</t>
  </si>
  <si>
    <t>CENTERVILLE R-I</t>
  </si>
  <si>
    <t>090-076</t>
  </si>
  <si>
    <t>SOUTHERN REYNOLDS CO. R-II</t>
  </si>
  <si>
    <t>090-077</t>
  </si>
  <si>
    <t>BUNKER R-III</t>
  </si>
  <si>
    <t>090-078</t>
  </si>
  <si>
    <t>LESTERVILLE R-IV</t>
  </si>
  <si>
    <t>091-091</t>
  </si>
  <si>
    <t>NAYLOR R-II</t>
  </si>
  <si>
    <t>091-092</t>
  </si>
  <si>
    <t>DONIPHAN R-I</t>
  </si>
  <si>
    <t>091-093</t>
  </si>
  <si>
    <t>RIPLEY CO. R-IV</t>
  </si>
  <si>
    <t>091-095</t>
  </si>
  <si>
    <t>RIPLEY CO. R-III</t>
  </si>
  <si>
    <t>092-087</t>
  </si>
  <si>
    <t>FT. ZUMWALT R-II</t>
  </si>
  <si>
    <t>092-088</t>
  </si>
  <si>
    <t>FRANCIS HOWELL R-III</t>
  </si>
  <si>
    <t>092-089</t>
  </si>
  <si>
    <t>WENTZVILLE R-IV</t>
  </si>
  <si>
    <t>092-090</t>
  </si>
  <si>
    <t>ST. CHARLES R-VI</t>
  </si>
  <si>
    <t>092-091</t>
  </si>
  <si>
    <t>ORCHARD FARM R-V</t>
  </si>
  <si>
    <t>092-400</t>
  </si>
  <si>
    <t>093-120</t>
  </si>
  <si>
    <t>APPLETON CITY R-II</t>
  </si>
  <si>
    <t>093-121</t>
  </si>
  <si>
    <t>ROSCOE C-1</t>
  </si>
  <si>
    <t>093-123</t>
  </si>
  <si>
    <t>LAKELAND R-III</t>
  </si>
  <si>
    <t>093-124</t>
  </si>
  <si>
    <t>OSCEOLA</t>
  </si>
  <si>
    <t>094-076</t>
  </si>
  <si>
    <t>BISMARCK R-V</t>
  </si>
  <si>
    <t>094-078</t>
  </si>
  <si>
    <t>FARMINGTON R-VII</t>
  </si>
  <si>
    <t>094-083</t>
  </si>
  <si>
    <t>NORTH ST. FRANCOIS CO. R-I</t>
  </si>
  <si>
    <t>094-086</t>
  </si>
  <si>
    <t>CENTRAL R-III</t>
  </si>
  <si>
    <t>094-087</t>
  </si>
  <si>
    <t>WEST ST. FRANCOIS CO. R-IV</t>
  </si>
  <si>
    <t>095-059</t>
  </si>
  <si>
    <t>STE. GENEVIEVE CO. R-II</t>
  </si>
  <si>
    <t>096-088</t>
  </si>
  <si>
    <t>HAZELWOOD</t>
  </si>
  <si>
    <t>096-089</t>
  </si>
  <si>
    <t>FERGUSON-FLORISSANT R-II</t>
  </si>
  <si>
    <t>096-090</t>
  </si>
  <si>
    <t>PATTONVILLE R-III</t>
  </si>
  <si>
    <t>096-091</t>
  </si>
  <si>
    <t>ROCKWOOD R-VI</t>
  </si>
  <si>
    <t>096-092</t>
  </si>
  <si>
    <t>KIRKWOOD R-VII</t>
  </si>
  <si>
    <t>096-093</t>
  </si>
  <si>
    <t>LINDBERGH SCHOOLS</t>
  </si>
  <si>
    <t>096-094</t>
  </si>
  <si>
    <t>MEHLVILLE R-IX</t>
  </si>
  <si>
    <t>096-095</t>
  </si>
  <si>
    <t>PARKWAY C-2</t>
  </si>
  <si>
    <t>096-098</t>
  </si>
  <si>
    <t>AFFTON 101</t>
  </si>
  <si>
    <t>096-099</t>
  </si>
  <si>
    <t>BAYLESS</t>
  </si>
  <si>
    <t>096-101</t>
  </si>
  <si>
    <t>BRENTWOOD</t>
  </si>
  <si>
    <t>096-102</t>
  </si>
  <si>
    <t>CLAYTON</t>
  </si>
  <si>
    <t>096-103</t>
  </si>
  <si>
    <t>HANCOCK PLACE</t>
  </si>
  <si>
    <t>096-104</t>
  </si>
  <si>
    <t>JENNINGS</t>
  </si>
  <si>
    <t>096-106</t>
  </si>
  <si>
    <t>LADUE</t>
  </si>
  <si>
    <t>096-107</t>
  </si>
  <si>
    <t>MAPLEWOOD-RICHMOND HEIGHTS</t>
  </si>
  <si>
    <t>096-109</t>
  </si>
  <si>
    <t>NORMANDY</t>
  </si>
  <si>
    <t>096-110</t>
  </si>
  <si>
    <t>RITENOUR</t>
  </si>
  <si>
    <t>096-111</t>
  </si>
  <si>
    <t>RIVERVIEW GARDENS</t>
  </si>
  <si>
    <t>096-112</t>
  </si>
  <si>
    <t>UNIVERSITY CITY</t>
  </si>
  <si>
    <t>096-113</t>
  </si>
  <si>
    <t>VALLEY PARK</t>
  </si>
  <si>
    <t>096-114</t>
  </si>
  <si>
    <t>WEBSTER GROVES</t>
  </si>
  <si>
    <t>096-119</t>
  </si>
  <si>
    <t>SPECIAL SCHOOL DST. ST. LOUIS CO.</t>
  </si>
  <si>
    <t>096-520</t>
  </si>
  <si>
    <t>KVC MISSOURI - ST LOUIS</t>
  </si>
  <si>
    <t>096-541</t>
  </si>
  <si>
    <t>CHRIST COMM LUTHERAN SCH</t>
  </si>
  <si>
    <t>096-542</t>
  </si>
  <si>
    <t>GRACE CHAPEL LUTHERAN SCH</t>
  </si>
  <si>
    <t>096-549</t>
  </si>
  <si>
    <t>ST PAULS LUTHERAN SCHOOL</t>
  </si>
  <si>
    <t>096-708</t>
  </si>
  <si>
    <t>BLOSSOM WOOD DAY SCHOOL</t>
  </si>
  <si>
    <t>096-712</t>
  </si>
  <si>
    <t>THE FREEDOM SCHOOL</t>
  </si>
  <si>
    <t>096-901</t>
  </si>
  <si>
    <t>THE LEADERSHIP SCHOOL</t>
  </si>
  <si>
    <t>097-116</t>
  </si>
  <si>
    <t>097-118</t>
  </si>
  <si>
    <t>OREARVILLE R-IV</t>
  </si>
  <si>
    <t>097-119</t>
  </si>
  <si>
    <t>MALTA BEND R-V</t>
  </si>
  <si>
    <t>097-122</t>
  </si>
  <si>
    <t>HARDEMAN R-X</t>
  </si>
  <si>
    <t>097-127</t>
  </si>
  <si>
    <t>GILLIAM C-4</t>
  </si>
  <si>
    <t>097-129</t>
  </si>
  <si>
    <t>MARSHALL</t>
  </si>
  <si>
    <t>097-130</t>
  </si>
  <si>
    <t>SLATER</t>
  </si>
  <si>
    <t>097-131</t>
  </si>
  <si>
    <t>SWEET SPRINGS R-VII</t>
  </si>
  <si>
    <t>097-400</t>
  </si>
  <si>
    <t>098-080</t>
  </si>
  <si>
    <t>SCHUYLER CO. R-I</t>
  </si>
  <si>
    <t>099-082</t>
  </si>
  <si>
    <t>SCOTLAND CO. R-I</t>
  </si>
  <si>
    <t>100-059</t>
  </si>
  <si>
    <t>SCOTT CITY R-I</t>
  </si>
  <si>
    <t>100-060</t>
  </si>
  <si>
    <t>CHAFFEE R-II</t>
  </si>
  <si>
    <t>100-061</t>
  </si>
  <si>
    <t>SCOTT CO. R-IV</t>
  </si>
  <si>
    <t>100-062</t>
  </si>
  <si>
    <t>SCOTT CO. CENTRAL</t>
  </si>
  <si>
    <t>100-063</t>
  </si>
  <si>
    <t>SIKESTON R-6</t>
  </si>
  <si>
    <t>100-064</t>
  </si>
  <si>
    <t>KELSO C-7</t>
  </si>
  <si>
    <t>100-065</t>
  </si>
  <si>
    <t>ORAN R-III</t>
  </si>
  <si>
    <t>100-400</t>
  </si>
  <si>
    <t>ST AUGUSTINES SCHOOL</t>
  </si>
  <si>
    <t>100-402</t>
  </si>
  <si>
    <t>GUARDIAN ANGEL SCHOOL</t>
  </si>
  <si>
    <t>100-404</t>
  </si>
  <si>
    <t>ST AMBROSE SCHOOL</t>
  </si>
  <si>
    <t>100-406</t>
  </si>
  <si>
    <t>101-105</t>
  </si>
  <si>
    <t>WINONA R-III</t>
  </si>
  <si>
    <t>101-107</t>
  </si>
  <si>
    <t>EMINENCE R-I</t>
  </si>
  <si>
    <t>102-081</t>
  </si>
  <si>
    <t>NORTH SHELBY</t>
  </si>
  <si>
    <t>102-085</t>
  </si>
  <si>
    <t>SHELBY CO. R-IV</t>
  </si>
  <si>
    <t>103-127</t>
  </si>
  <si>
    <t>RICHLAND R-I</t>
  </si>
  <si>
    <t>103-128</t>
  </si>
  <si>
    <t>BELL CITY R-II</t>
  </si>
  <si>
    <t>103-129</t>
  </si>
  <si>
    <t>ADVANCE R-IV</t>
  </si>
  <si>
    <t>103-130</t>
  </si>
  <si>
    <t>PUXICO R-VIII</t>
  </si>
  <si>
    <t>103-131</t>
  </si>
  <si>
    <t>BLOOMFIELD R-XIV</t>
  </si>
  <si>
    <t>103-132</t>
  </si>
  <si>
    <t>DEXTER R-XI</t>
  </si>
  <si>
    <t>103-135</t>
  </si>
  <si>
    <t>BERNIE R-XIII</t>
  </si>
  <si>
    <t>104-041</t>
  </si>
  <si>
    <t>HURLEY R-I</t>
  </si>
  <si>
    <t>104-042</t>
  </si>
  <si>
    <t>GALENA R-II</t>
  </si>
  <si>
    <t>104-043</t>
  </si>
  <si>
    <t>CRANE R-III</t>
  </si>
  <si>
    <t>104-044</t>
  </si>
  <si>
    <t>REEDS SPRING R-IV</t>
  </si>
  <si>
    <t>104-045</t>
  </si>
  <si>
    <t>BLUE EYE R-V</t>
  </si>
  <si>
    <t>105-123</t>
  </si>
  <si>
    <t>GREEN CITY R-I</t>
  </si>
  <si>
    <t>105-124</t>
  </si>
  <si>
    <t>MILAN C-2</t>
  </si>
  <si>
    <t>105-125</t>
  </si>
  <si>
    <t>NEWTOWN-HARRIS R-III</t>
  </si>
  <si>
    <t>106-001</t>
  </si>
  <si>
    <t>BRADLEYVILLE R-I</t>
  </si>
  <si>
    <t>106-002</t>
  </si>
  <si>
    <t>TANEYVILLE R-II</t>
  </si>
  <si>
    <t>106-003</t>
  </si>
  <si>
    <t>FORSYTH R-III</t>
  </si>
  <si>
    <t>106-004</t>
  </si>
  <si>
    <t>BRANSON R-IV</t>
  </si>
  <si>
    <t>106-005</t>
  </si>
  <si>
    <t>HOLLISTER R-V</t>
  </si>
  <si>
    <t>106-006</t>
  </si>
  <si>
    <t>KIRBYVILLE R-VI</t>
  </si>
  <si>
    <t>106-008</t>
  </si>
  <si>
    <t>MARK TWAIN R-VIII</t>
  </si>
  <si>
    <t>107-151</t>
  </si>
  <si>
    <t>SUCCESS R-VI</t>
  </si>
  <si>
    <t>107-152</t>
  </si>
  <si>
    <t>HOUSTON R-I</t>
  </si>
  <si>
    <t>107-153</t>
  </si>
  <si>
    <t>SUMMERSVILLE R-II</t>
  </si>
  <si>
    <t>107-154</t>
  </si>
  <si>
    <t>LICKING R-VIII</t>
  </si>
  <si>
    <t>107-155</t>
  </si>
  <si>
    <t>CABOOL R-IV</t>
  </si>
  <si>
    <t>107-156</t>
  </si>
  <si>
    <t>PLATO R-V</t>
  </si>
  <si>
    <t>107-158</t>
  </si>
  <si>
    <t>RAYMONDVILLE R-VII</t>
  </si>
  <si>
    <t>108-142</t>
  </si>
  <si>
    <t>NEVADA R-V</t>
  </si>
  <si>
    <t>108-143</t>
  </si>
  <si>
    <t>BRONAUGH R-VII</t>
  </si>
  <si>
    <t>108-144</t>
  </si>
  <si>
    <t>SHELDON R-VIII</t>
  </si>
  <si>
    <t>108-147</t>
  </si>
  <si>
    <t>NORTHEAST VERNON CO. R-I</t>
  </si>
  <si>
    <t>109-002</t>
  </si>
  <si>
    <t>WRIGHT CITY R-II SCHOOL DISTRICT OF WARREN CO</t>
  </si>
  <si>
    <t>109-003</t>
  </si>
  <si>
    <t>WARREN CO. R-III</t>
  </si>
  <si>
    <t>110-014</t>
  </si>
  <si>
    <t>KINGSTON K-14</t>
  </si>
  <si>
    <t>110-029</t>
  </si>
  <si>
    <t>POTOSI R-III</t>
  </si>
  <si>
    <t>110-030</t>
  </si>
  <si>
    <t>RICHWOODS R-VII</t>
  </si>
  <si>
    <t>110-031</t>
  </si>
  <si>
    <t>VALLEY R-VI</t>
  </si>
  <si>
    <t>111-086</t>
  </si>
  <si>
    <t>GREENVILLE R-II</t>
  </si>
  <si>
    <t>111-087</t>
  </si>
  <si>
    <t>CLEARWATER R-I</t>
  </si>
  <si>
    <t>111-602</t>
  </si>
  <si>
    <t>NEW HOPE CHRISTIAN ACADEMY</t>
  </si>
  <si>
    <t>112-099</t>
  </si>
  <si>
    <t>NIANGUA R-V</t>
  </si>
  <si>
    <t>112-101</t>
  </si>
  <si>
    <t>FORDLAND R-III</t>
  </si>
  <si>
    <t>112-102</t>
  </si>
  <si>
    <t>MARSHFIELD R-I</t>
  </si>
  <si>
    <t>112-103</t>
  </si>
  <si>
    <t>SEYMOUR R-II</t>
  </si>
  <si>
    <t>113-001</t>
  </si>
  <si>
    <t>WORTH CO. R-III</t>
  </si>
  <si>
    <t>114-112</t>
  </si>
  <si>
    <t>NORWOOD R-I</t>
  </si>
  <si>
    <t>114-113</t>
  </si>
  <si>
    <t>HARTVILLE R-II</t>
  </si>
  <si>
    <t>114-114</t>
  </si>
  <si>
    <t>MOUNTAIN GROVE R-III</t>
  </si>
  <si>
    <t>114-115</t>
  </si>
  <si>
    <t>MANSFIELD R-IV</t>
  </si>
  <si>
    <t>114-116</t>
  </si>
  <si>
    <t>MANES R-V</t>
  </si>
  <si>
    <t>115-115</t>
  </si>
  <si>
    <t>ST. LOUIS CITY</t>
  </si>
  <si>
    <t>115-406</t>
  </si>
  <si>
    <t>AGAPE CHILD DEVELOPMENT</t>
  </si>
  <si>
    <t>115-414</t>
  </si>
  <si>
    <t>MO SCHOOL FOR THE BLIND</t>
  </si>
  <si>
    <t>115-499</t>
  </si>
  <si>
    <t>RIVER ROADS LUTHERAN SCH</t>
  </si>
  <si>
    <t>115-620</t>
  </si>
  <si>
    <t>MARIAN MIDDLE SCHOOL</t>
  </si>
  <si>
    <t>115-645</t>
  </si>
  <si>
    <t>LOYOLA ACADEMY</t>
  </si>
  <si>
    <t>115-662</t>
  </si>
  <si>
    <t>CITY ACADEMY</t>
  </si>
  <si>
    <t>115-902</t>
  </si>
  <si>
    <t>LIFT FOR LIFE ACADEMY</t>
  </si>
  <si>
    <t>115-903</t>
  </si>
  <si>
    <t>Premier Charter School</t>
  </si>
  <si>
    <t>115-906</t>
  </si>
  <si>
    <t>CONFLUENCE ACADEMIES</t>
  </si>
  <si>
    <t>115-911</t>
  </si>
  <si>
    <t>CITY GARDEN MONTESSORI</t>
  </si>
  <si>
    <t>115-912</t>
  </si>
  <si>
    <t>ST. LOUIS LANG IMMERSION SCH</t>
  </si>
  <si>
    <t>115-913</t>
  </si>
  <si>
    <t>NORTH SIDE COMMUNITY SCHOOL</t>
  </si>
  <si>
    <t>115-914</t>
  </si>
  <si>
    <t>KIPP ST LOUIS</t>
  </si>
  <si>
    <t>115-916</t>
  </si>
  <si>
    <t>GATEWAY SCIENCE ACADEMY OF ST LOUIS</t>
  </si>
  <si>
    <t>115-923</t>
  </si>
  <si>
    <t>EAGLE COLLEGE PREP ENDEAVOR</t>
  </si>
  <si>
    <t>115-924</t>
  </si>
  <si>
    <t>LAFAYETTE PREPARATORY ACADEMY</t>
  </si>
  <si>
    <t>115-926</t>
  </si>
  <si>
    <t>THE BIOME</t>
  </si>
  <si>
    <t>115-931</t>
  </si>
  <si>
    <t>KAIROS ACADEMY</t>
  </si>
  <si>
    <t>115-933</t>
  </si>
  <si>
    <t>ATLAS PUBLIC SCHOOLS</t>
  </si>
  <si>
    <t>115-934</t>
  </si>
  <si>
    <t>ST. LOUIS VOICES ACADEMY</t>
  </si>
  <si>
    <t>118-118</t>
  </si>
  <si>
    <t>N W MO STATE UNIVERSITY</t>
  </si>
  <si>
    <t>100-405</t>
  </si>
  <si>
    <t>ST DENIS SCHOOL</t>
  </si>
  <si>
    <t>MO SCHLS FOR THE SEV DISABLED</t>
  </si>
  <si>
    <t>#</t>
  </si>
  <si>
    <t>201-201</t>
  </si>
  <si>
    <t xml:space="preserve">Public </t>
  </si>
  <si>
    <t>036-414</t>
  </si>
  <si>
    <t>AUTUMN HILL SCHOOL</t>
  </si>
  <si>
    <t>092-425</t>
  </si>
  <si>
    <t>BOONSLICK SCHOOL</t>
  </si>
  <si>
    <t>049-406</t>
  </si>
  <si>
    <t>COLLEGE VIEW SCHOOL</t>
  </si>
  <si>
    <t>048-474</t>
  </si>
  <si>
    <t>DALE M THOMPSON/TRAILS WEST S</t>
  </si>
  <si>
    <t>900-008</t>
  </si>
  <si>
    <t>DELMAR A COBBLE SCHOOL</t>
  </si>
  <si>
    <t>080-403</t>
  </si>
  <si>
    <t>E W THOMPSON SCHOOL</t>
  </si>
  <si>
    <t>115-487</t>
  </si>
  <si>
    <t>GATEWAY/HUBERT WHEELER SCHOOL</t>
  </si>
  <si>
    <t>039-404</t>
  </si>
  <si>
    <t>GREENE VALLEY SCHOOL</t>
  </si>
  <si>
    <t>011-401</t>
  </si>
  <si>
    <t>HELEN M DAVIS SCHOOL</t>
  </si>
  <si>
    <t>048-464</t>
  </si>
  <si>
    <t>LAKEVIEW WOODS SCHOOL</t>
  </si>
  <si>
    <t>Lillian Schaper</t>
  </si>
  <si>
    <t>050-414</t>
  </si>
  <si>
    <t>MAPAVILLE SCHOOL</t>
  </si>
  <si>
    <t>024-409</t>
  </si>
  <si>
    <t>MAPLE VALLEY SCHOOL</t>
  </si>
  <si>
    <t>064-407</t>
  </si>
  <si>
    <t>MISSISSIPPI VALLEY SCHOOL</t>
  </si>
  <si>
    <t>100-407</t>
  </si>
  <si>
    <t>NEW DAWN SCHOOL</t>
  </si>
  <si>
    <t>016-410</t>
  </si>
  <si>
    <t>PARKVIEW SCHOOL</t>
  </si>
  <si>
    <t>012-402</t>
  </si>
  <si>
    <t>SHADY GROVE SCHOOL</t>
  </si>
  <si>
    <t>DIVISION OF YOUTH SERVICE</t>
  </si>
  <si>
    <t>347-347</t>
  </si>
  <si>
    <t>057-012</t>
  </si>
  <si>
    <t>CAMP AVERY PARK CAMP</t>
  </si>
  <si>
    <t>039-006</t>
  </si>
  <si>
    <t>COMMUNITY LEARNING CENTER</t>
  </si>
  <si>
    <t>039-056</t>
  </si>
  <si>
    <t>DATEMA HOUSE</t>
  </si>
  <si>
    <t>096-073</t>
  </si>
  <si>
    <t>FORT BELLEFONTAINE CAMPUS</t>
  </si>
  <si>
    <t>014-017</t>
  </si>
  <si>
    <t>FULTON TREATMENT CTR.</t>
  </si>
  <si>
    <t>107-020</t>
  </si>
  <si>
    <t>GENTRY RESIDENTIAL TREAT. FAC.</t>
  </si>
  <si>
    <t>016-006</t>
  </si>
  <si>
    <t>GIRARDOT CENTER FOR YOUTH</t>
  </si>
  <si>
    <t>050-035</t>
  </si>
  <si>
    <t>HILLSBORO TREATMENT CTR.</t>
  </si>
  <si>
    <t>347-063</t>
  </si>
  <si>
    <t>NEW DAY - DAY TREATMENT</t>
  </si>
  <si>
    <t>115-148</t>
  </si>
  <si>
    <t>HOGAN ST REGIONAL YOUTH CTR.</t>
  </si>
  <si>
    <t>048-050</t>
  </si>
  <si>
    <t>LANGSFORD HOUSE</t>
  </si>
  <si>
    <t>055-017</t>
  </si>
  <si>
    <t>MT. VERNON TREATMENT CTR.</t>
  </si>
  <si>
    <t>024-020</t>
  </si>
  <si>
    <t>NORTHWEST REG. YOUTH CTR.</t>
  </si>
  <si>
    <t>011-042</t>
  </si>
  <si>
    <t>RIVERBEND TREATMENT CTR.</t>
  </si>
  <si>
    <t>012-014</t>
  </si>
  <si>
    <t>W. E. SEARS YOUTH CTR.</t>
  </si>
  <si>
    <t>024-009</t>
  </si>
  <si>
    <t>WATKINS MILL PARK CAMP</t>
  </si>
  <si>
    <t>054-018</t>
  </si>
  <si>
    <t>WAVERLY REGIONAL YOUTH CTR.</t>
  </si>
  <si>
    <t>039-019</t>
  </si>
  <si>
    <t>WILSON CREEK</t>
  </si>
  <si>
    <t>347-067</t>
  </si>
  <si>
    <t>GATEWAY SCHOOL</t>
  </si>
  <si>
    <t>347-069</t>
  </si>
  <si>
    <t>SIKESTON HOPE CTR.</t>
  </si>
  <si>
    <t>347-097</t>
  </si>
  <si>
    <t>EXCEL SCHOOL</t>
  </si>
  <si>
    <t>509-981</t>
  </si>
  <si>
    <t>DEPT OF MENTAL HEALTH</t>
  </si>
  <si>
    <t>820-001</t>
  </si>
  <si>
    <t>ECH EVERY CHILDS HOPE</t>
  </si>
  <si>
    <t>820-002</t>
  </si>
  <si>
    <t>EPWORTH CHILDREN'S SERVICES</t>
  </si>
  <si>
    <t>820-003</t>
  </si>
  <si>
    <t>ST LOUIS COUNTY FAMILY COURT</t>
  </si>
  <si>
    <t>820-006</t>
  </si>
  <si>
    <t>CTY OF BOONE-13TH JUDICIAL CIR</t>
  </si>
  <si>
    <t>820-007</t>
  </si>
  <si>
    <t>MISSOURI GIRLS TOWN FOUNDATION</t>
  </si>
  <si>
    <t>820-008</t>
  </si>
  <si>
    <t>KVC MISSOURI - NILES</t>
  </si>
  <si>
    <t>820-009</t>
  </si>
  <si>
    <t>GREAT CIRCLE - TOM BUTTERFIELD</t>
  </si>
  <si>
    <t>820-010</t>
  </si>
  <si>
    <t>CITY OF ST LOUIS JUVENILE DIV</t>
  </si>
  <si>
    <t>820-012</t>
  </si>
  <si>
    <t>JACKSON CTY JUVENILE SERVICES</t>
  </si>
  <si>
    <t>820-013</t>
  </si>
  <si>
    <t>CRITTENTON CENTER</t>
  </si>
  <si>
    <t>820-014</t>
  </si>
  <si>
    <t>MICHAEL W. PRENGER FAMILY CTR</t>
  </si>
  <si>
    <t>820-015</t>
  </si>
  <si>
    <t>GOOD SAMARITAN BOYS RANCH</t>
  </si>
  <si>
    <t>820-016</t>
  </si>
  <si>
    <t>OZANAM HOME</t>
  </si>
  <si>
    <t>820-020</t>
  </si>
  <si>
    <t>JUVENILE DETENTION CTR.</t>
  </si>
  <si>
    <t>820-022</t>
  </si>
  <si>
    <t>MARYGROVE</t>
  </si>
  <si>
    <t>820-027</t>
  </si>
  <si>
    <t>GREENE CNTY JUVENILE DETENTION</t>
  </si>
  <si>
    <t>820-032</t>
  </si>
  <si>
    <t>BRUCE NORMILE JUV JUSTICE CTR</t>
  </si>
  <si>
    <t>820-038</t>
  </si>
  <si>
    <t>OZARKS REGNL JUVENILE DET DST</t>
  </si>
  <si>
    <t>999-412</t>
  </si>
  <si>
    <t>KVC MISSOURI - CAMERON</t>
  </si>
  <si>
    <t>999-414</t>
  </si>
  <si>
    <t>KVC ACADEMY – BOONVILLE</t>
  </si>
  <si>
    <t>Grand Total:</t>
  </si>
  <si>
    <t>000-000</t>
  </si>
  <si>
    <t>Example School District</t>
  </si>
  <si>
    <t>Aug</t>
  </si>
  <si>
    <t>Sept</t>
  </si>
  <si>
    <t>Oct</t>
  </si>
  <si>
    <t>Nov</t>
  </si>
  <si>
    <t>Dec</t>
  </si>
  <si>
    <t>Jan</t>
  </si>
  <si>
    <t>Feb</t>
  </si>
  <si>
    <t>March</t>
  </si>
  <si>
    <t>April</t>
  </si>
  <si>
    <t xml:space="preserve">Total Cases </t>
  </si>
  <si>
    <t>Direct Delivery</t>
  </si>
  <si>
    <t>Alpha Foods</t>
  </si>
  <si>
    <t>Bongards Creamery</t>
  </si>
  <si>
    <t>Brookwood Farms - Pork</t>
  </si>
  <si>
    <t>Brookwood Farms - Turkey</t>
  </si>
  <si>
    <t>Cherry Central Apples</t>
  </si>
  <si>
    <t>Cherry Central Cherries</t>
  </si>
  <si>
    <t>Gold Creek</t>
  </si>
  <si>
    <t>High Liner Foods</t>
  </si>
  <si>
    <t>International Food Solutions Beef</t>
  </si>
  <si>
    <t>International Food Solutions Chicken 100103</t>
  </si>
  <si>
    <t>International Food Solutions Chicken 100113</t>
  </si>
  <si>
    <t>J.T.M PORK</t>
  </si>
  <si>
    <t>J.T.M TURKEY</t>
  </si>
  <si>
    <t>J.T.M. BEEF</t>
  </si>
  <si>
    <t>J.T.M. CHEESE</t>
  </si>
  <si>
    <t>Jennie-O/Hormel</t>
  </si>
  <si>
    <t>Los Cabos</t>
  </si>
  <si>
    <t>Nardones</t>
  </si>
  <si>
    <t>National Food Group Apples</t>
  </si>
  <si>
    <t>National Food Group Peaches</t>
  </si>
  <si>
    <t>National Food Group Pears</t>
  </si>
  <si>
    <t>National Food Group Mixed Fruit</t>
  </si>
  <si>
    <t>National Food Group Garbanzo Beans</t>
  </si>
  <si>
    <t>National Food Group Pinto Beans</t>
  </si>
  <si>
    <t>Nick's Famous BBQ</t>
  </si>
  <si>
    <t>Pilgrim's Pride</t>
  </si>
  <si>
    <t>Red Gold</t>
  </si>
  <si>
    <t>Rich Chicks</t>
  </si>
  <si>
    <t>Rich's Cheese</t>
  </si>
  <si>
    <t>Sunny Fresh/Cargill</t>
  </si>
  <si>
    <t>Tasty Brands</t>
  </si>
  <si>
    <t>Yangs 5th Taste</t>
  </si>
  <si>
    <t>TOTAL</t>
  </si>
  <si>
    <r>
      <rPr>
        <b/>
        <sz val="45"/>
        <color rgb="FFC00000"/>
        <rFont val="Aptos Narrow"/>
        <family val="2"/>
        <scheme val="minor"/>
      </rPr>
      <t>26-27 PACKET PREVIEW</t>
    </r>
    <r>
      <rPr>
        <b/>
        <sz val="11"/>
        <color rgb="FFC00000"/>
        <rFont val="Aptos Narrow"/>
        <family val="2"/>
        <scheme val="minor"/>
      </rPr>
      <t xml:space="preserve">
</t>
    </r>
    <r>
      <rPr>
        <b/>
        <sz val="40"/>
        <color rgb="FFC00000"/>
        <rFont val="Aptos Narrow"/>
        <family val="2"/>
        <scheme val="minor"/>
      </rPr>
      <t>This is not the official packet and will not be accepted if turned in.</t>
    </r>
    <r>
      <rPr>
        <b/>
        <sz val="30"/>
        <color rgb="FFC00000"/>
        <rFont val="Aptos Narrow"/>
        <family val="2"/>
        <scheme val="minor"/>
      </rPr>
      <t xml:space="preserve">
</t>
    </r>
    <r>
      <rPr>
        <sz val="30"/>
        <color rgb="FFC00000"/>
        <rFont val="Aptos Narrow"/>
        <family val="2"/>
        <scheme val="minor"/>
      </rPr>
      <t>The official packet is expected to be relased in mid to late January but may be available later depending on when we receive the entitlement per meal rate from USDA. The government shutdown in October/November may cause delays.
This packet preview shows you the items and values that will be on the packet when it is released.  It does not provide you your entitlement value.</t>
    </r>
  </si>
  <si>
    <t>Agreement Number:</t>
  </si>
  <si>
    <t>Local Education Agency (LEA):</t>
  </si>
  <si>
    <t xml:space="preserve">Total Lunches Served: </t>
  </si>
  <si>
    <t>Packet Entitlement:</t>
  </si>
  <si>
    <t>Remaining Entitlement</t>
  </si>
  <si>
    <t xml:space="preserve">Primary Contact Name: </t>
  </si>
  <si>
    <t xml:space="preserve">Title </t>
  </si>
  <si>
    <t xml:space="preserve">Email </t>
  </si>
  <si>
    <t xml:space="preserve"> Office Phone:</t>
  </si>
  <si>
    <t>Cell Phone:</t>
  </si>
  <si>
    <t xml:space="preserve">Secondary Contact Name: </t>
  </si>
  <si>
    <t>In order to receive a monthly delivery from the state warehouse the total cases of Fee for Service (FFS) and Direct Delivery items must equal at least 10 cases. All monthly orders under 10 cases have the potential of being cancelled at the State's discretion with processing fees still applying. To assist in smoother operations we encourage schools to  use the tool below to make sure FFS and Direct Delivery orders equal no less than 10 cases per month before submitting the packet.</t>
  </si>
  <si>
    <t>MONTH</t>
  </si>
  <si>
    <r>
      <rPr>
        <b/>
        <sz val="14"/>
        <color theme="1"/>
        <rFont val="Aptos Narrow"/>
        <family val="2"/>
        <scheme val="minor"/>
      </rPr>
      <t xml:space="preserve">TOTAL CASES
</t>
    </r>
    <r>
      <rPr>
        <sz val="14"/>
        <color theme="1"/>
        <rFont val="Aptos Narrow"/>
        <family val="2"/>
        <scheme val="minor"/>
      </rPr>
      <t>(FFS + Direct Delivery)</t>
    </r>
  </si>
  <si>
    <t>Estimated Monthly Delivery Fee</t>
  </si>
  <si>
    <t>Total Estimated Delivery Fees:</t>
  </si>
  <si>
    <t>USDA FOODS ORDER MISSOURI ORDER FORM, SY 2026-2027</t>
  </si>
  <si>
    <t xml:space="preserve">Click on the blue hyperlink of the desired product to advance to the order page. Entitlement can be spent on USDA Direct Delivery, D.o.D Fresh, FFS, or NOI products. Processing fees for FFS and NOI will be procured and paid for at the school level. On the order pages you will enter the desired quantity in the yellow box next to the selected item. The packet is a year long commitment and selections made are a binding contract with the vendors. Any costs associated with products are required to be paid in full throughout the school year. </t>
  </si>
  <si>
    <t xml:space="preserve">DIRECT DELIVERY </t>
  </si>
  <si>
    <t xml:space="preserve">USDA Food Direct Delivery items only draw entitlement. There is no processing fee attached to these items. USDA Direct Delivery items are delivered using the state warehouse. </t>
  </si>
  <si>
    <t>Total Cases</t>
  </si>
  <si>
    <t xml:space="preserve">Vendor Name </t>
  </si>
  <si>
    <t>Entitlement Spent</t>
  </si>
  <si>
    <t>DoD FRESH PRODUCE PROGRAM</t>
  </si>
  <si>
    <t>DoD Fresh Produce Program items draw only entitlement. There is no processing fee attached to these items. D.o.D Fresh items are delivered using C&amp;C Produce.</t>
  </si>
  <si>
    <t>DoD Fresh</t>
  </si>
  <si>
    <t>Allocated Pounds</t>
  </si>
  <si>
    <t>FEE FOR SERVICE (FFS)</t>
  </si>
  <si>
    <t xml:space="preserve">      Fee For Service (FFS) items draw down entitlement PLUS the school will pay a processing fee to the vendor. This price must be procured by the school.                                                                                                                              These items are delivered using the state contracted warehouse. </t>
  </si>
  <si>
    <t>FFS</t>
  </si>
  <si>
    <t>Beef</t>
  </si>
  <si>
    <t xml:space="preserve">International Food Solutions </t>
  </si>
  <si>
    <t>J.T.M.</t>
  </si>
  <si>
    <t>Pork</t>
  </si>
  <si>
    <t>Brookwood Farms</t>
  </si>
  <si>
    <t>Chicken</t>
  </si>
  <si>
    <t xml:space="preserve">International Food Solutions -- 100103 Products Only </t>
  </si>
  <si>
    <t xml:space="preserve">International Food Solutions -- 100113 Products Only </t>
  </si>
  <si>
    <t>Turkey</t>
  </si>
  <si>
    <t>Hormel/Jennie-O</t>
  </si>
  <si>
    <t>Eggs</t>
  </si>
  <si>
    <t>Fish</t>
  </si>
  <si>
    <t>Cheese</t>
  </si>
  <si>
    <t>Nardone Bros.</t>
  </si>
  <si>
    <t>Rich's</t>
  </si>
  <si>
    <t>Tasty Pizza</t>
  </si>
  <si>
    <t>Fruits/
Vegetables</t>
  </si>
  <si>
    <t>National Food Group - Apple Products Only</t>
  </si>
  <si>
    <t>National Food Group - Pear Products Only</t>
  </si>
  <si>
    <t>National Food Group - Peach Products Only</t>
  </si>
  <si>
    <t>National Food Group -Mixed Fruit Products Only</t>
  </si>
  <si>
    <t>National Food Group - Garbanzo Bean Products Only</t>
  </si>
  <si>
    <t>National Food Group - Pinto Bean Products Only</t>
  </si>
  <si>
    <t>Cherry Central-Apple Products Only</t>
  </si>
  <si>
    <t xml:space="preserve">Cherry Central - Cherry Products Only </t>
  </si>
  <si>
    <t xml:space="preserve">NET OFF INVOICE (NOI)  </t>
  </si>
  <si>
    <t>Net Off Invoice (NOI) items draw down entitlement PLUS the school willl pay a processing fee to the vendor and a delivery fee to the distributor. 
These prices must be procured by the school. NOI items are delivered using the district's commercial distributor.</t>
  </si>
  <si>
    <t xml:space="preserve">If you are processing NOI lbs, please indicate who your commercial distributor(s) will be in the cells below. </t>
  </si>
  <si>
    <t>Who is your commercial distributor?</t>
  </si>
  <si>
    <t>NOI</t>
  </si>
  <si>
    <t>International Food Solutions</t>
  </si>
  <si>
    <t>J.T.M</t>
  </si>
  <si>
    <t>Tyson</t>
  </si>
  <si>
    <t>Foster Farms</t>
  </si>
  <si>
    <t>International Food Solutions 100103 Products Only</t>
  </si>
  <si>
    <t>International Food Solutions - 100113 Products Only</t>
  </si>
  <si>
    <t xml:space="preserve">Schwan's Food </t>
  </si>
  <si>
    <t>ProView</t>
  </si>
  <si>
    <t>Butterball</t>
  </si>
  <si>
    <t>Bake Crafters</t>
  </si>
  <si>
    <t xml:space="preserve">Classic Delight </t>
  </si>
  <si>
    <t>Conagra Foods</t>
  </si>
  <si>
    <t>Land O Lakes</t>
  </si>
  <si>
    <t>S&amp;F Foods</t>
  </si>
  <si>
    <t>S.A. Piazza</t>
  </si>
  <si>
    <t>Tomatoes</t>
  </si>
  <si>
    <t>Kraft Heinz</t>
  </si>
  <si>
    <t>Apples</t>
  </si>
  <si>
    <t>Peterson Farms</t>
  </si>
  <si>
    <t>Richland Hills Farms</t>
  </si>
  <si>
    <t xml:space="preserve">National Food Group - Apple Products Only </t>
  </si>
  <si>
    <t>Pears</t>
  </si>
  <si>
    <t>Peaches</t>
  </si>
  <si>
    <t>Mixed Fruit</t>
  </si>
  <si>
    <t>Beans</t>
  </si>
  <si>
    <t>Peanuts</t>
  </si>
  <si>
    <t>J.M. Smuckers</t>
  </si>
  <si>
    <t>Potatoes</t>
  </si>
  <si>
    <t>Cavendish</t>
  </si>
  <si>
    <t>McCain Foods - Sweet Potatoes</t>
  </si>
  <si>
    <t>McCain Foods  - White Potatoes</t>
  </si>
  <si>
    <t>Flour</t>
  </si>
  <si>
    <t xml:space="preserve">TOTAL ENTITLEMENT SPENT </t>
  </si>
  <si>
    <t xml:space="preserve">THE PACKET IS A YEAR-LONG COMMITMENT, AND SELECTIONS MADE ARE A BINDING CONTRACT WITH THE VENDORS. ANY COSTS ASSOCIATED WITH PRODUCTS ARE REQUIRED TO BE PAID IN FULL THROUGHOUT THE SCHOOL YEAR. THE PROCESSING FEE ASSOCIATED WITH FFS AND NOI PRODUCTS MUST BE PROCURED BY THE SCHOOL DISTRICT. DO NOT SPEND MORE THAN YOUR ALLOCATED ENTITLEMENT DOLLAR AMOUNT. ANY NEGATIVE AMOUNTS WILL RESULT IN CANCELATION OF PRODUCTS AT THE STATE'S DISCRETION.  </t>
  </si>
  <si>
    <r>
      <rPr>
        <b/>
        <sz val="45"/>
        <color rgb="FFC00000"/>
        <rFont val="Aptos Narrow"/>
        <family val="2"/>
        <scheme val="minor"/>
      </rPr>
      <t>PREVIEW ONLY</t>
    </r>
    <r>
      <rPr>
        <b/>
        <sz val="11"/>
        <color rgb="FFC00000"/>
        <rFont val="Aptos Narrow"/>
        <family val="2"/>
        <scheme val="minor"/>
      </rPr>
      <t xml:space="preserve">
</t>
    </r>
    <r>
      <rPr>
        <b/>
        <sz val="40"/>
        <color rgb="FFC00000"/>
        <rFont val="Aptos Narrow"/>
        <family val="2"/>
        <scheme val="minor"/>
      </rPr>
      <t>This is not the official packet and will not be accepted if turned in.</t>
    </r>
    <r>
      <rPr>
        <b/>
        <sz val="30"/>
        <color rgb="FFC00000"/>
        <rFont val="Aptos Narrow"/>
        <family val="2"/>
        <scheme val="minor"/>
      </rPr>
      <t xml:space="preserve">
</t>
    </r>
    <r>
      <rPr>
        <sz val="30"/>
        <color rgb="FFC00000"/>
        <rFont val="Aptos Narrow"/>
        <family val="2"/>
        <scheme val="minor"/>
      </rPr>
      <t>The official packet is expected to be relased in mid to late January but may be available later depending on when we receive the entitlement per meal rate from USDA. The government shutdown in October/November may cause delays.
This packet preview shows you the items and values that will be on the packet when it is released.  It does not provide you your entitlement value.</t>
    </r>
  </si>
  <si>
    <t>DIRECT DELIVERY ORDER FORM 26-27</t>
  </si>
  <si>
    <r>
      <rPr>
        <b/>
        <sz val="16"/>
        <color rgb="FFC00000"/>
        <rFont val="Aptos Narrow"/>
        <family val="2"/>
        <scheme val="minor"/>
      </rPr>
      <t xml:space="preserve">NOTE:
</t>
    </r>
    <r>
      <rPr>
        <b/>
        <sz val="8"/>
        <color rgb="FFC00000"/>
        <rFont val="Calibri"/>
        <family val="2"/>
      </rPr>
      <t xml:space="preserve">●   </t>
    </r>
    <r>
      <rPr>
        <b/>
        <sz val="16"/>
        <color rgb="FFC00000"/>
        <rFont val="Aptos Narrow"/>
        <family val="2"/>
        <scheme val="minor"/>
      </rPr>
      <t>Items in red are new or different than what was offered on last year's packet.</t>
    </r>
  </si>
  <si>
    <t>Agreement Number (###-###):</t>
  </si>
  <si>
    <t>Remaining Entitlement:</t>
  </si>
  <si>
    <t>Product Code Number</t>
  </si>
  <si>
    <t xml:space="preserve">Product Description
</t>
  </si>
  <si>
    <t>Pack Size</t>
  </si>
  <si>
    <t>Servings Per Case</t>
  </si>
  <si>
    <t>DF Value Per Case</t>
  </si>
  <si>
    <t>Total Servings</t>
  </si>
  <si>
    <t>Total Entitlement Spent</t>
  </si>
  <si>
    <t>Processing Fee</t>
  </si>
  <si>
    <t>Delivery Fee</t>
  </si>
  <si>
    <t xml:space="preserve"> Value Per Case </t>
  </si>
  <si>
    <t>Fruits</t>
  </si>
  <si>
    <t>Apple Slices, Unsweetened, Canned</t>
  </si>
  <si>
    <t>6/#10 can</t>
  </si>
  <si>
    <t>Apple Juice, 100% Unsweetened, Cup, Frozen</t>
  </si>
  <si>
    <t>96/4.5 oz cup</t>
  </si>
  <si>
    <t>Mixed Fruit, Extra Light Syrup, Canned</t>
  </si>
  <si>
    <t xml:space="preserve">Apricots, Diced, Extra Light Syrup, Canned </t>
  </si>
  <si>
    <t>Peaches, Diced, Extra Light Syrup, Canned</t>
  </si>
  <si>
    <t xml:space="preserve">Pears, Diced, Extra Light Syrup, Canned </t>
  </si>
  <si>
    <t>Peaches, Diced, Frozen, Cups</t>
  </si>
  <si>
    <t xml:space="preserve">Blueberries, Unsweetened, Frozen </t>
  </si>
  <si>
    <t>12/2.5 lb bag</t>
  </si>
  <si>
    <t>Strawberries, Diced, Frozen, Single Serve Cups</t>
  </si>
  <si>
    <t>Raisins, Unsweetened, Individual Portion</t>
  </si>
  <si>
    <t>144/1.33 oz unit</t>
  </si>
  <si>
    <t>Applesauce, Unsweetened, Cups</t>
  </si>
  <si>
    <t>Applesauce, Unsweetened, Canned</t>
  </si>
  <si>
    <t>Cranberries, Dried, Individual Portion3ag</t>
  </si>
  <si>
    <t>300/1.6 oz bag</t>
  </si>
  <si>
    <t>Mixed Berries, Cups, Frozen</t>
  </si>
  <si>
    <t>96/4 oz cup</t>
  </si>
  <si>
    <t>Strawberries, Sliced, Unsweetened, Frozen (IQF)</t>
  </si>
  <si>
    <t>6/5 lb bag</t>
  </si>
  <si>
    <t xml:space="preserve">Cherries, Dried, Individual Portion </t>
  </si>
  <si>
    <t>250/1.36 oz bag</t>
  </si>
  <si>
    <t xml:space="preserve">Beef </t>
  </si>
  <si>
    <t>Beef, Crumbles w/SPP, Cooked, Frozen</t>
  </si>
  <si>
    <t>4/10 lb bag</t>
  </si>
  <si>
    <t>Beef, Fine Ground, 100%, 85/15, Raw Frozen</t>
  </si>
  <si>
    <t>40 lb case</t>
  </si>
  <si>
    <t>Beef, Patties, Cooked, 2.0 MMA, Frozen</t>
  </si>
  <si>
    <t>Ham, Water-Added, Cooked, Sliced, Frozen</t>
  </si>
  <si>
    <t xml:space="preserve"> 8/5 lb package</t>
  </si>
  <si>
    <t>Pork, Pulled, Minimally Seasoned, Cooked, Frozen</t>
  </si>
  <si>
    <t>8/5 lb or 4/10 lb bag</t>
  </si>
  <si>
    <t>Poultry</t>
  </si>
  <si>
    <t>Chicken, Diced, Cooked, Frozen, IQF</t>
  </si>
  <si>
    <t>Chicken, Fajita Strips, Cooked, Frozen, IQF</t>
  </si>
  <si>
    <t>6/5 lb or 3/10 lb bag</t>
  </si>
  <si>
    <t>Turkey, Deli Breast, Sliced, Frozen</t>
  </si>
  <si>
    <t>8/5 lb package</t>
  </si>
  <si>
    <t>Cheese, Cheddar, Yellow, Shredded, Chilled</t>
  </si>
  <si>
    <t>Cheese, American, Yellow, Pasteurized, Sliced</t>
  </si>
  <si>
    <t>6/5 lb package</t>
  </si>
  <si>
    <t>Cheese, Mozzarella, Part Skim, Shredded</t>
  </si>
  <si>
    <t>30 lb case</t>
  </si>
  <si>
    <t>String Cheese, Mozzarella, Part Skim</t>
  </si>
  <si>
    <t>360/1 oz package</t>
  </si>
  <si>
    <t>Grains</t>
  </si>
  <si>
    <t>Flour, All Purpose, Enriched, Bleached</t>
  </si>
  <si>
    <t>8/5 lb bag</t>
  </si>
  <si>
    <t>Pasta, Spaghetti, Enriched</t>
  </si>
  <si>
    <t>20 lb case</t>
  </si>
  <si>
    <t>Oats, Rolled, Quick Cooking</t>
  </si>
  <si>
    <t>12/42 oz tube</t>
  </si>
  <si>
    <t>Rice, Long Grain, Parboiled</t>
  </si>
  <si>
    <t>25 lb bag</t>
  </si>
  <si>
    <t xml:space="preserve">Rice, Brown, Long Grain, Parboiled </t>
  </si>
  <si>
    <t xml:space="preserve"> 24/2 lb bag</t>
  </si>
  <si>
    <t>Pancake, Whole Grain- Rich, Frozen</t>
  </si>
  <si>
    <t>144 count/case</t>
  </si>
  <si>
    <t>Pasta, Macaroni, Whole Grain-Rich Blend</t>
  </si>
  <si>
    <t>Vegetables</t>
  </si>
  <si>
    <t>Beans, Green, Low-sodium, Canned</t>
  </si>
  <si>
    <t>Carrots, Sliced, Low-sodium, Canned</t>
  </si>
  <si>
    <t>Corn, Whole Kernel, No Salt Added, Canned</t>
  </si>
  <si>
    <t>Peas, Green, Low-sodium, Canned</t>
  </si>
  <si>
    <t>Spaghetti Sauce, Meatless, Low-sodium, Canned</t>
  </si>
  <si>
    <t>Corn, Whole Kernel, No Salt Added, Frozen	30 lb case</t>
  </si>
  <si>
    <t>Carrots, Sliced, No Salt Added, Frozen</t>
  </si>
  <si>
    <t>Potatoes, Wedges, Low-sodium, Frozen (IQF)</t>
  </si>
  <si>
    <t>Potatoes, Oven Fries, Low-sodium, Frozen</t>
  </si>
  <si>
    <t xml:space="preserve">Salsa, Low-sodium, Pouch </t>
  </si>
  <si>
    <t xml:space="preserve"> 6/106 oz pouch</t>
  </si>
  <si>
    <t>Broccoli Florets, No Salt Added, Frozen</t>
  </si>
  <si>
    <t>Sweet Potatoes, Crinkle Cut Fries, Low-Sodium, Frozen</t>
  </si>
  <si>
    <t>Peas, Green, No Salt Added, Frozen</t>
  </si>
  <si>
    <t>Mixed Vegetables, No Salt Added, Frozen</t>
  </si>
  <si>
    <t>Beans, Black, Low-sodium, Canned</t>
  </si>
  <si>
    <t>Black Bean Burger, Patties, Cooked, 2.0 MMA Frozen</t>
  </si>
  <si>
    <t>Beans, Refried, Low-sodium, Canned</t>
  </si>
  <si>
    <t>Beans, Vegetarian, Low-sodium, Canned</t>
  </si>
  <si>
    <t>Beans, Pinto, Whole, Low-sodium, Canned</t>
  </si>
  <si>
    <t xml:space="preserve">Other </t>
  </si>
  <si>
    <t>Eggs, Liquid Whole, Frozen</t>
  </si>
  <si>
    <t>12/2 lb carton</t>
  </si>
  <si>
    <t>Oil, Vegetable</t>
  </si>
  <si>
    <t>6/1 gallon bottle</t>
  </si>
  <si>
    <t>Sunflower Seed Butter, Smooth</t>
  </si>
  <si>
    <t>6/5 lb unit</t>
  </si>
  <si>
    <t>Peanut Butter, Smooth</t>
  </si>
  <si>
    <t>Eggs, Patties, Cooked, Round, Frozen</t>
  </si>
  <si>
    <t>25 lb case</t>
  </si>
  <si>
    <t xml:space="preserve">TOTAL break down by month </t>
  </si>
  <si>
    <t>Forecasting Tool</t>
  </si>
  <si>
    <t>Avg Daily Participation</t>
  </si>
  <si>
    <t>Servings per case</t>
  </si>
  <si>
    <t>Times Served</t>
  </si>
  <si>
    <t>Total Cases needed</t>
  </si>
  <si>
    <t>DoD Fresh Program Order Form 26-27</t>
  </si>
  <si>
    <t>The Department of Defense (DoD) Fresh Produce Program allows schools to purchase domestic fresh produce throughout the school year using a web-based ordering system called FFAVORS. All items are delivered by C&amp;C Produce.</t>
  </si>
  <si>
    <t xml:space="preserve">Product Description </t>
  </si>
  <si>
    <t xml:space="preserve">Total Entitlement Dollars to be spent:  </t>
  </si>
  <si>
    <t>SY26-27</t>
  </si>
  <si>
    <t xml:space="preserve">Do you currently have access to FFAVORS? </t>
  </si>
  <si>
    <t>Do you need to make a change to your FFAVORS account?</t>
  </si>
  <si>
    <t>Name of contact placing orders:</t>
  </si>
  <si>
    <t>Email Address</t>
  </si>
  <si>
    <t>Phone number</t>
  </si>
  <si>
    <t>FEE FOR SERVICE ORDER FORM 26-27</t>
  </si>
  <si>
    <t xml:space="preserve">USDA FOODS MATERIAL CODE </t>
  </si>
  <si>
    <t>CHESE MOZ LM PT SKM UNFRZ PROC</t>
  </si>
  <si>
    <t>Donated Food Value per Pound</t>
  </si>
  <si>
    <t>Mt/Mt Alternate Credits</t>
  </si>
  <si>
    <t>Grain Credits</t>
  </si>
  <si>
    <t>F/V Credit &amp; Type</t>
  </si>
  <si>
    <t>Finished Cs Weight</t>
  </si>
  <si>
    <t>lbs of DF Per case</t>
  </si>
  <si>
    <t>Total Donated Pounds</t>
  </si>
  <si>
    <t>Estimated Total Cost per case</t>
  </si>
  <si>
    <t>FFS ITEMS</t>
  </si>
  <si>
    <t>SD162WS-SL</t>
  </si>
  <si>
    <t>16" Thin Crust Pre-Sliced WG Cheese Pizza, 8-Cut</t>
  </si>
  <si>
    <t>1/8</t>
  </si>
  <si>
    <t>PROCESSING FEE IS OBTAINED BY SCHOOL VIA PROCUREMENT</t>
  </si>
  <si>
    <t>SD164WS-SL</t>
  </si>
  <si>
    <t>16" Thin Crust Pre-Sliced WG Pepperoni Pizza, 8-Cut</t>
  </si>
  <si>
    <t>SD167WS</t>
  </si>
  <si>
    <t xml:space="preserve">16" Thin Crust, Par-Baked WG Seasoned Beef Taco Pizza *NEW* </t>
  </si>
  <si>
    <t>SD169WS</t>
  </si>
  <si>
    <t>16" Thin Crust, Par-Baked WG Mega Meat Pizza</t>
  </si>
  <si>
    <t>SD162WS</t>
  </si>
  <si>
    <t>16" Thin Crust Par-Baked WG Cheese Pizza</t>
  </si>
  <si>
    <t xml:space="preserve">SD164WS  </t>
  </si>
  <si>
    <t>16" Thin Crust Par-Baked WG Pepperoni Pizza</t>
  </si>
  <si>
    <t>SD164BWS</t>
  </si>
  <si>
    <t>16" Thin Crust Par-Baked WG All BEEF Pepperoni Pizza</t>
  </si>
  <si>
    <t>AS162WT</t>
  </si>
  <si>
    <t>16" Cheese Pizza WG , Par-Baked, Alpha Supreme</t>
  </si>
  <si>
    <t>2451WG</t>
  </si>
  <si>
    <t>16" WG Cheese Thin Crust Component Kit</t>
  </si>
  <si>
    <t>AS52W</t>
  </si>
  <si>
    <t xml:space="preserve">5" Deep Dish Pan Style Par-Baked WG Cheese Pizza  </t>
  </si>
  <si>
    <t>AS54W</t>
  </si>
  <si>
    <t xml:space="preserve">5" Deep Dish Pan Style Par-Baked WG Pepperoni Pizza </t>
  </si>
  <si>
    <t>AS54BW</t>
  </si>
  <si>
    <t>5" Deep Dish Pan Style Par-Baked WG All Beef Pepperoni Pizza</t>
  </si>
  <si>
    <t>SP652WB</t>
  </si>
  <si>
    <t>6.5" Personal Cheese Pizza WG w/  Windowed Pizza Box &amp; Logo</t>
  </si>
  <si>
    <t>SP654WB</t>
  </si>
  <si>
    <t>6.5" Personal Pepperoni Pizza w/  Windowed Pizza Box &amp; Logo</t>
  </si>
  <si>
    <t>ASBK56WR</t>
  </si>
  <si>
    <t>5" Breakfast Pizza w/ Sausage and Red Sauce, WG Par-Baked</t>
  </si>
  <si>
    <t>ASBK57WR</t>
  </si>
  <si>
    <t>5" Breakfast Pizza w/ Canadian Bacon, Red Sauce, WG Par-Baked</t>
  </si>
  <si>
    <t>PG162W</t>
  </si>
  <si>
    <t>NEW Papa George's Signature 16" Classic Crust WG  Cheese Pizza</t>
  </si>
  <si>
    <t>PG164W</t>
  </si>
  <si>
    <t>NEW Papa George's Signature 16" Classic Crust WG Uncured Pepperoni Pizza</t>
  </si>
  <si>
    <t>NET OFF INVOICE FORM 26-27</t>
  </si>
  <si>
    <t>Cheese Mozz, LM PT SKM UNFZ PROC PK</t>
  </si>
  <si>
    <t xml:space="preserve">NOI POUNDS </t>
  </si>
  <si>
    <t xml:space="preserve">Total Commodity Lbs from NOI Calculator  </t>
  </si>
  <si>
    <t xml:space="preserve"> Additional Calculated Lbs to be Purchased</t>
  </si>
  <si>
    <t>Total NOI Lbs</t>
  </si>
  <si>
    <t>Total Entitlement to Be Spent</t>
  </si>
  <si>
    <t>+</t>
  </si>
  <si>
    <t>=</t>
  </si>
  <si>
    <t xml:space="preserve">NOI ENTITLEMENT CALCULATOR </t>
  </si>
  <si>
    <t xml:space="preserve">The calculator order form below is for projection of pounds needed for the school year. Schools will need to contact the vendor and distributor for placing official NOI orders within the school year. Additional items can be found in the vendor's SPEDS or by contacting the vendor directly. To spend entitlement on NOI please indicate case counts in the calculator below or enter pounds in the yellow "Schools Calculated Entitlement to be Spent" box. All NOI cases have a processing fee that should be obtaind by the school via procurement. It is best practice to ensure that the school's commerical distributor will carry a desired prodcut in their inventory prior to placing entitlement in NOI.  All items eligible must use the Missouri approved material code as listed on this order form. Cases ordered that are not using an approved material code will be cancelled by the state agency. </t>
  </si>
  <si>
    <t>NEW Papa George's Signature 16" Classic Crust WG Cheese Pizza</t>
  </si>
  <si>
    <t>NEW Papa George's Signature 16" Classic Crust WG Uncured Pepperoni  Pizza</t>
  </si>
  <si>
    <t xml:space="preserve">Didn't see your favorite product listed? That’s okay,  look at the vendor's SEPDS for a full list of potential items available through NOI.  All items eligible must use the Missouri approved material code as listed on this order form. All cases ordered that are not using an approved material code will be cancelled by the state agency. </t>
  </si>
  <si>
    <t>Notes:</t>
  </si>
  <si>
    <t>Cheese, Nat Amer FBD Barrel</t>
  </si>
  <si>
    <t>Pull Apart, Mozzarella Rippinz, Bulk 72/4.1 oz.</t>
  </si>
  <si>
    <t>n/a</t>
  </si>
  <si>
    <t>Pizza/Handhelds, WG, Mozzarella Dippinz Bites, Bulk</t>
  </si>
  <si>
    <t>Pull Apart, Garlic Mozzarella Rippinz, Bulk</t>
  </si>
  <si>
    <t>Pizza/Handhelds, WG, Garlic Mozzarella Dippinz Bites, Bulk</t>
  </si>
  <si>
    <t>Pull Apart, Mozzarella Rippinz, IW</t>
  </si>
  <si>
    <t>Pull Apart, Garlic Mozzarella Rippinz, IW</t>
  </si>
  <si>
    <t>Egg &amp; Cheese Sandwich on a Maple Pancake, WG - IW</t>
  </si>
  <si>
    <t>Chicken Sausage &amp; Cheese Sandwich on a Honey Biscuit, WG - IW</t>
  </si>
  <si>
    <t>Egg &amp; American Cheese Sandwich on a Croissant, WG - IW</t>
  </si>
  <si>
    <t>Egg &amp; Fiesta Cheese Sandwich on a Croissant, WG - IW</t>
  </si>
  <si>
    <t>Chicken Sausage &amp; Cheese Sandwich on a Croissant, WG - IW</t>
  </si>
  <si>
    <t>Egg, &amp; Cheese Sandwich on an English Muffin, WG - IW</t>
  </si>
  <si>
    <t>Chicken Sausage, Egg, &amp; Cheese Sandwich on an English Muffin, WG - IW</t>
  </si>
  <si>
    <t>Chicken Sausage &amp; Cheese Sandwich on a Buttermilk Pancake, WG - IW</t>
  </si>
  <si>
    <t>Chicken Sausage &amp; Cheese Sandwich on a Maple Waffle, WG - IW</t>
  </si>
  <si>
    <t>Chicken Sausage &amp; Cheese Sandwich on a Maple Pancake, WG - IW</t>
  </si>
  <si>
    <t>Grilled Cheese Sandwich, WG - IW</t>
  </si>
  <si>
    <t>Grilled Cheese Sandwich with American, WG - IW</t>
  </si>
  <si>
    <t>Grilled Cheese Sandwich with American &amp; Mozzarella, LS, WG -  IW</t>
  </si>
  <si>
    <t>Grilled Cheese Sandwich with American, WG - Bulk</t>
  </si>
  <si>
    <t>Mozzarella &amp; American Cheese Croissant Sandwich, WG - IW</t>
  </si>
  <si>
    <t>Pepperjack &amp; Mozzarella Grilled Cheese, WG - IW</t>
  </si>
  <si>
    <t>CHEESE NAT AMER FBD BARREL</t>
  </si>
  <si>
    <t xml:space="preserve">Mozzarella String Cheese Stick </t>
  </si>
  <si>
    <t>Lite Mozzarella  String Cheese Stick</t>
  </si>
  <si>
    <t>Cheddar Cheese Stick</t>
  </si>
  <si>
    <t>Cheddar Cheese Stick Reduced Fat &amp; Sodium</t>
  </si>
  <si>
    <t>Marble Cheese Stick</t>
  </si>
  <si>
    <t>Marble Stick Reduced Fat &amp; Sodium</t>
  </si>
  <si>
    <t>American Cheese Yellow RF RS Slice 160ct</t>
  </si>
  <si>
    <t>Shredded LMPS Mozzarella Cheese</t>
  </si>
  <si>
    <t>Shredded Cheddar Cheese</t>
  </si>
  <si>
    <t>Shredded Cheddar Cheese RF</t>
  </si>
  <si>
    <t>Shredded Italian Blend Cheeses</t>
  </si>
  <si>
    <t>Shredded Monterey Jack &amp; Cheddar Cheese</t>
  </si>
  <si>
    <t>Shredded Mozzarella/Provolone/Cheddar</t>
  </si>
  <si>
    <t>Shredded American Super Melt Cheese</t>
  </si>
  <si>
    <t>Natural Pasteurized Blend Pepper Jack 160 Slice</t>
  </si>
  <si>
    <t>Natural Pasteurized Blend LMPS Mozz 160 Slice</t>
  </si>
  <si>
    <t>Natural Pasteurized Blend Provolone 160 Slice</t>
  </si>
  <si>
    <t>Cheddar Slices - Natural Reduced Fat</t>
  </si>
  <si>
    <t>Cheddar Cheese Stick RF RS</t>
  </si>
  <si>
    <t>Marble Cheese Stick RF RS</t>
  </si>
  <si>
    <t>American Cheese White RF RS Slice 160ct</t>
  </si>
  <si>
    <t>American Cheese Yellow RF Slice 160ct</t>
  </si>
  <si>
    <t>American Cheese Yellow RF &amp; RS Slices</t>
  </si>
  <si>
    <t>Shredded Cheese Blend Mozz/Prov/Ched</t>
  </si>
  <si>
    <t>Natural Pasteurized Blend Red Fat Yel Ched 160P Slice</t>
  </si>
  <si>
    <t>Natural Pasteurized Blend Yellow Ched 160 Slice</t>
  </si>
  <si>
    <t>Natural Pasteurized Blend Swiss 160 Slice</t>
  </si>
  <si>
    <t>Cheddar Slices - Natural</t>
  </si>
  <si>
    <t>Pork Picnic, Bnls Frz</t>
  </si>
  <si>
    <t>Pork BBQ- Carolina Vinegar Sauce</t>
  </si>
  <si>
    <t>Pork BBQ- Semi Dry Vinegar Marinate</t>
  </si>
  <si>
    <t>Pork Carnitas</t>
  </si>
  <si>
    <t>Pork BBQ- Lower Sodium Texas Western Sauce</t>
  </si>
  <si>
    <t>Turkey Thighs, Bnls Sknls, Chilled Bulk</t>
  </si>
  <si>
    <t>Turkey BBQ- Lower Sodium Texas Western Sauce</t>
  </si>
  <si>
    <t>Turkey BBQ- Semi Dry</t>
  </si>
  <si>
    <t>NET OFF INVOICE FORM  26-27</t>
  </si>
  <si>
    <t>(VENDOR LOGO)</t>
  </si>
  <si>
    <t>Turkey, chilled, bulk</t>
  </si>
  <si>
    <t>lbs of DF Per Case</t>
  </si>
  <si>
    <t>Combination White/Dark Items</t>
  </si>
  <si>
    <t>Fully Cooked Turkey Burger</t>
  </si>
  <si>
    <t>2 M/MA</t>
  </si>
  <si>
    <t>Turkey Frank All Natural</t>
  </si>
  <si>
    <t>Turkey Bacon</t>
  </si>
  <si>
    <t>1 M/MA</t>
  </si>
  <si>
    <t>Turkey Taco Filling</t>
  </si>
  <si>
    <t>Turkey Spaghetti Sauce</t>
  </si>
  <si>
    <t>All "A" White Meat Items</t>
  </si>
  <si>
    <t>Number of cases needed to balance</t>
  </si>
  <si>
    <t>Turkey Breast Sliced All Natural</t>
  </si>
  <si>
    <t>Turkey Breast with White Turkey, Sliced</t>
  </si>
  <si>
    <t>Turkey Tenderloin Medallions</t>
  </si>
  <si>
    <t>Thick Sliced Turkey Breast</t>
  </si>
  <si>
    <t>All "B" Dark Meat Items</t>
  </si>
  <si>
    <t>Turkey Ham Sliced</t>
  </si>
  <si>
    <t>Turkey Thigh Roast</t>
  </si>
  <si>
    <t>Turkey Sausage Links All Natural</t>
  </si>
  <si>
    <t>Turkey Sausage Patty All Natural</t>
  </si>
  <si>
    <t xml:space="preserve">Turkey Frank  </t>
  </si>
  <si>
    <t xml:space="preserve">Didn't see your favorite product listed? That’s okay, look at the vendor's SEPDS for a full list of potential items available through NOI.  All items eligible must use the Missouri approved material code as listed on this order form. All cases ordered that are not using an approved material code will be cancelled by the state agency. </t>
  </si>
  <si>
    <t xml:space="preserve">If you would like help calculating your dark/white meat balance, consider using the commodity calculator at the link below. </t>
  </si>
  <si>
    <t>Dark and White Balancing Calculator</t>
  </si>
  <si>
    <t>Required Pct.</t>
  </si>
  <si>
    <t xml:space="preserve">Current Pct. </t>
  </si>
  <si>
    <t>Subtotal of lbs</t>
  </si>
  <si>
    <t>% of White "A"</t>
  </si>
  <si>
    <t>% of Dark "B"</t>
  </si>
  <si>
    <t>USDA FOODS MATERIAL CODE</t>
  </si>
  <si>
    <t>Eggs Whole Liq Bulk - Tank</t>
  </si>
  <si>
    <t>Whole Grain French Toast Sticks Perforated</t>
  </si>
  <si>
    <t>Fully Cut Whole Grain Cinnamon Glazed French Toast</t>
  </si>
  <si>
    <t>Colby Cheese Omelet</t>
  </si>
  <si>
    <t>Grilled Egg Patties</t>
  </si>
  <si>
    <t xml:space="preserve">Pre-cooked Scrambled Egg </t>
  </si>
  <si>
    <t xml:space="preserve">Bacon and Cheese Eggstravaganza™ </t>
  </si>
  <si>
    <t>Egg Bake Bites w/ Tky Ssg &amp; Chddr Chs</t>
  </si>
  <si>
    <t>IW Egg and Cheese Wrap</t>
  </si>
  <si>
    <t xml:space="preserve">Frozen Egg Product w/ Citric Acid </t>
  </si>
  <si>
    <t>IW Colby Cheese Omelet</t>
  </si>
  <si>
    <t>IW Omelet w/ Cheese Wrapped Tortilla</t>
  </si>
  <si>
    <t>Cheese Egg Tazza Omelet Bites with Monterey Jack and Cheddar Cheese</t>
  </si>
  <si>
    <t>Turkey Sausage Egg Bake Bites W/Cheddar Cheese</t>
  </si>
  <si>
    <t xml:space="preserve"> Whole Grain Cinnamon Glazed Toast</t>
  </si>
  <si>
    <t>Pre-cooked Scrambled Egg</t>
  </si>
  <si>
    <t>Bacon and Cheese Eggstravaganza™</t>
  </si>
  <si>
    <t>Bulk Potatoes for Processing</t>
  </si>
  <si>
    <t>14869 30216</t>
  </si>
  <si>
    <t>Prairie Select 1/2" Oven Crinkle Cut</t>
  </si>
  <si>
    <t>56210 04101-2</t>
  </si>
  <si>
    <t>Cavendish Farms Oven Golden Nuggets</t>
  </si>
  <si>
    <t>56210 05222-2</t>
  </si>
  <si>
    <t>Flavor Crisp Seasoned Diced Potatoes</t>
  </si>
  <si>
    <t>56210 05301-2</t>
  </si>
  <si>
    <t>Clear Coat 3/8" Straight Cut</t>
  </si>
  <si>
    <t>56210 05307</t>
  </si>
  <si>
    <t>Clear Coat Low Sodium 3/8" Straight Cut</t>
  </si>
  <si>
    <t>56210 05311-2</t>
  </si>
  <si>
    <t>Clear Coat Shoestring</t>
  </si>
  <si>
    <t>56210 05361</t>
  </si>
  <si>
    <t>CrispToGo 3/8" Straight Cut</t>
  </si>
  <si>
    <t>56210 05501-2</t>
  </si>
  <si>
    <t>Fine Coat Shoestring</t>
  </si>
  <si>
    <t>56210 05502-2</t>
  </si>
  <si>
    <t xml:space="preserve">Fine Coat 3/8" Straight Cut </t>
  </si>
  <si>
    <t>56210 05503-2</t>
  </si>
  <si>
    <t>Fine Coat 5/16" Thin Straight Cut</t>
  </si>
  <si>
    <t>56210 05505-2</t>
  </si>
  <si>
    <t>Fine Coat 5/16" Thin Skin On Straight Cut</t>
  </si>
  <si>
    <t>56210 34500-2</t>
  </si>
  <si>
    <t>Cavendish Farms Hash Brown Patties</t>
  </si>
  <si>
    <t>56210 35101-2</t>
  </si>
  <si>
    <t>Flavor Crisp Select Spicy 3/8" Straight Cut</t>
  </si>
  <si>
    <t>Apples for Further Processing</t>
  </si>
  <si>
    <t>Donated Food Value Per Pound</t>
  </si>
  <si>
    <t>Applesauce Cups</t>
  </si>
  <si>
    <t>1/2 cup</t>
  </si>
  <si>
    <t>Mixed Berry Applesauce Cups</t>
  </si>
  <si>
    <t>Strawberry Applesauce Cups</t>
  </si>
  <si>
    <t>Cinnamon Applesauce Cups</t>
  </si>
  <si>
    <t>Mango Applesauce Cups</t>
  </si>
  <si>
    <t>Blue Raspberry  Applesauce Cups</t>
  </si>
  <si>
    <t>Birthday Cake Applesauce Cups</t>
  </si>
  <si>
    <t>Strawberry Banana Applesauce Cups</t>
  </si>
  <si>
    <t>Cherry Applesauce Cups</t>
  </si>
  <si>
    <t>Cherries - Dried</t>
  </si>
  <si>
    <t>Cherry Snacks, 1.36oz,  Individually Wrapped</t>
  </si>
  <si>
    <t>Sour Berries, 1.27oz,  Individually Wrapped</t>
  </si>
  <si>
    <t>CHEESE MOZ LM PT SKM UNFZ PROC PK (41125)</t>
  </si>
  <si>
    <t>Whole Grain Lasagna</t>
  </si>
  <si>
    <t>Turkey Salami &amp; Cheese Sub</t>
  </si>
  <si>
    <t>Whole Grain Cheese Ravioli, Medium Square</t>
  </si>
  <si>
    <t>Italian Sub</t>
  </si>
  <si>
    <t>Pizza Sub</t>
  </si>
  <si>
    <t>Tky Ham, Egg &amp; Chs English Muffin</t>
  </si>
  <si>
    <t>Egg &amp; Cheese English Muffin</t>
  </si>
  <si>
    <t>Egg &amp; Cheese Croissant</t>
  </si>
  <si>
    <t>Stuffwich® French Toast Grilled Cheese</t>
  </si>
  <si>
    <t>Stuffwich® French Toast Monte Cristo</t>
  </si>
  <si>
    <t>090B</t>
  </si>
  <si>
    <t>Whole Grain Pepperoni Rippers ®</t>
  </si>
  <si>
    <t>1/8 V</t>
  </si>
  <si>
    <t>091B</t>
  </si>
  <si>
    <t>Whole Grain Tky Ham Cheese Pizza Rippers ®</t>
  </si>
  <si>
    <t>092B</t>
  </si>
  <si>
    <t>Whole Grain Cheese Pizza Rippers ®</t>
  </si>
  <si>
    <t>255B</t>
  </si>
  <si>
    <t>Whole Grain Garlic Cheese Pizza Rippers ®</t>
  </si>
  <si>
    <t>A33045</t>
  </si>
  <si>
    <t>Whole Grain Mozzarella Filled Breadstick(Bulk), 2 oz.</t>
  </si>
  <si>
    <t>A80443</t>
  </si>
  <si>
    <t xml:space="preserve">Mozzarella Stuffwich® </t>
  </si>
  <si>
    <t>A80444</t>
  </si>
  <si>
    <t>Stuffwich® Southwestern Pull-Apart</t>
  </si>
  <si>
    <t>Unfrozen Mozzarella Processor Pack</t>
  </si>
  <si>
    <t>16272-20120</t>
  </si>
  <si>
    <t>Gilardi Three Cheese Calzone</t>
  </si>
  <si>
    <t>1/8c</t>
  </si>
  <si>
    <t>16272-20121</t>
  </si>
  <si>
    <t>Gilardi Meat Combo Calzone</t>
  </si>
  <si>
    <t>77387-12407</t>
  </si>
  <si>
    <t>The Max Stuffed Crust Cheese Pizza</t>
  </si>
  <si>
    <t>77387-12408</t>
  </si>
  <si>
    <t>The Max Stuffed Crust Pepperoni Pizza</t>
  </si>
  <si>
    <t>77387-12409</t>
  </si>
  <si>
    <t>The Max Stuffed Crust Sausage Whole Grain Pizza</t>
  </si>
  <si>
    <t>77387-12439</t>
  </si>
  <si>
    <t>Whole Grain MaxStix</t>
  </si>
  <si>
    <t>77387-12531</t>
  </si>
  <si>
    <t>The Max Pizza Quesadilla Cheese</t>
  </si>
  <si>
    <t>77387-12532</t>
  </si>
  <si>
    <t>The Max Pizza Quesadilla Chicken</t>
  </si>
  <si>
    <t>77387-12562</t>
  </si>
  <si>
    <t>The Max Breakfast Pizzazz Sausage Whole Grain Pizza</t>
  </si>
  <si>
    <t>77387-12584</t>
  </si>
  <si>
    <t>The Max 4x6 100% Mozz Cheese Whole Grain Pizza</t>
  </si>
  <si>
    <t>77387-12585</t>
  </si>
  <si>
    <t>The Max 4x6 100% Mozz Pepperoni Whole Grain Pizza</t>
  </si>
  <si>
    <t>77387-12602</t>
  </si>
  <si>
    <t>MaxStix 100% Mozz Whole Grain</t>
  </si>
  <si>
    <t>77387-12616</t>
  </si>
  <si>
    <t>The Max 100% Mozz. Stuffed Crust Cheese Whole Grain Pizza</t>
  </si>
  <si>
    <t>77387-12617</t>
  </si>
  <si>
    <t>The Max Real Slice Extra Cheese Whole Grain Pizza</t>
  </si>
  <si>
    <t>77387-12618</t>
  </si>
  <si>
    <t>The Max Real Slice Extra Cheese Turkey Pepperoni Whole Grain Pizza</t>
  </si>
  <si>
    <t>77387-12655</t>
  </si>
  <si>
    <t>The Max 4x6 Cheese Whole Grain Pizza</t>
  </si>
  <si>
    <t>77387-12656</t>
  </si>
  <si>
    <t>The Max 4x6 Turkey Pepperoni Whole Grain Pizza</t>
  </si>
  <si>
    <t>77387-12671</t>
  </si>
  <si>
    <t>The Max Stuffed Crust Cheese Whole Grain Pizza</t>
  </si>
  <si>
    <t>77387-12680</t>
  </si>
  <si>
    <t>The Max Real Slice Cheese Whole Grain Pizza</t>
  </si>
  <si>
    <t>77387-12681</t>
  </si>
  <si>
    <t>The Max Real Slice Pepperoni Whole Grain Pizza</t>
  </si>
  <si>
    <t>77387-12682</t>
  </si>
  <si>
    <t>The Max Stuffed Crust Pepperoni Whole Grain Pizza</t>
  </si>
  <si>
    <t>77387-12685</t>
  </si>
  <si>
    <t>77387-12687</t>
  </si>
  <si>
    <t>The Max 100% Mozz Real Slice Cheese Whole Grain Pizza</t>
  </si>
  <si>
    <t>77387-12699</t>
  </si>
  <si>
    <t>The Max WG Pizza Quesadilla Cheese</t>
  </si>
  <si>
    <t>77387-12700</t>
  </si>
  <si>
    <t>The Max WG Pizza Quesadilla Chicken</t>
  </si>
  <si>
    <t>77387-12703</t>
  </si>
  <si>
    <t>The Max 4x6 Turkey Sausage Whole Grain Pizza</t>
  </si>
  <si>
    <t>77387-12714</t>
  </si>
  <si>
    <t>MaxSnax Whole Grain Totally Taco</t>
  </si>
  <si>
    <t>77387-12722</t>
  </si>
  <si>
    <t>The Max FFK Plus MaxStix WG Reduced Sodium</t>
  </si>
  <si>
    <t>77387-77555</t>
  </si>
  <si>
    <t>The Max Mini Pizza Triangles Pepperoni</t>
  </si>
  <si>
    <t>77387-77556</t>
  </si>
  <si>
    <t>The Max Mini Pizza Triangles Cheese</t>
  </si>
  <si>
    <t>Foster Poultry Farms, LLC</t>
  </si>
  <si>
    <t>Chicken, Large Bird, Chilled</t>
  </si>
  <si>
    <t>CN WG NAE Chicken Nuggets white/dark</t>
  </si>
  <si>
    <t>1.5 GE</t>
  </si>
  <si>
    <t>CN WG NAE Chicken Filet Patty, white/dark</t>
  </si>
  <si>
    <t>CN WG NAE Spicy Chicken Filet Patty, white/dark</t>
  </si>
  <si>
    <t>WG, NAE Breaded Chicken Breast Fillets</t>
  </si>
  <si>
    <t>WG, NAE Spicy Breaded Chicken Breast Fillets</t>
  </si>
  <si>
    <t>WG, NAE Breaded Chicken Breast Strips</t>
  </si>
  <si>
    <t>WG, NAE Spicy Breaded Chicken Breast Strips</t>
  </si>
  <si>
    <t>WG,NAE MWWM Breaded Chicken Breast Tenders</t>
  </si>
  <si>
    <t>WG,NAE MWWM Spicy Breaded Chicken Breast Tenders</t>
  </si>
  <si>
    <t>1.5 Ge</t>
  </si>
  <si>
    <t>Buffalo Chicken Wings</t>
  </si>
  <si>
    <t>Oven Roasted Chicken Wings</t>
  </si>
  <si>
    <t>NAE Cajun Style Diced Chicken Breast, FC</t>
  </si>
  <si>
    <t>NAE Chili Verde Diced Chicken Breast, FC</t>
  </si>
  <si>
    <t>NAE ParmesanGarlic Diced Chicken Breast, FC</t>
  </si>
  <si>
    <t>2  M/MA</t>
  </si>
  <si>
    <t>WG NAE Chicken Corn Dog</t>
  </si>
  <si>
    <t>2 GE</t>
  </si>
  <si>
    <t>WG NAE Chicken Corn Dog (no nitrates)</t>
  </si>
  <si>
    <t>WG NAE Mini Chicken Corn Dogs</t>
  </si>
  <si>
    <t>NAE Chicken Thigh Strips, FC</t>
  </si>
  <si>
    <t>Bulk Large Chicken</t>
  </si>
  <si>
    <t>CN White Dark Chicken Nuggets</t>
  </si>
  <si>
    <t>CN White Dark Chicken Patties</t>
  </si>
  <si>
    <t>CN White Dark Hot &amp; Spicy Patties</t>
  </si>
  <si>
    <t>CN White Dark Chicken Tenders</t>
  </si>
  <si>
    <t>CN White Dark Popcorn Chicken</t>
  </si>
  <si>
    <t>CN White Dark Large Popcorn Chicken</t>
  </si>
  <si>
    <t>White Dark Shredded Chicken</t>
  </si>
  <si>
    <t>CN White Dark Halal Chicken Patties</t>
  </si>
  <si>
    <t>CN White Dark Breakfast Patties</t>
  </si>
  <si>
    <t>ALL"A" WHITE MEAT ITEMS</t>
  </si>
  <si>
    <t>Whole Muscle Breaded Breast Chunks</t>
  </si>
  <si>
    <t>Whole Muscle Cheezy Hot Breast Chunks</t>
  </si>
  <si>
    <t>Whole Muscle Grilled Breast Chunks</t>
  </si>
  <si>
    <r>
      <rPr>
        <b/>
        <i/>
        <sz val="14"/>
        <color rgb="FF333333"/>
        <rFont val="Aptos Narrow"/>
        <family val="2"/>
        <scheme val="minor"/>
      </rPr>
      <t>NEW!</t>
    </r>
    <r>
      <rPr>
        <sz val="14"/>
        <color rgb="FF333333"/>
        <rFont val="Aptos Narrow"/>
        <family val="2"/>
        <scheme val="minor"/>
      </rPr>
      <t xml:space="preserve"> Whole Muscle Breaded Spicy Dill Breast Chunk</t>
    </r>
  </si>
  <si>
    <t>Whole Muscle Breaded Breast Filet</t>
  </si>
  <si>
    <t>Whole Muscle Breaded Dill Breast Filets</t>
  </si>
  <si>
    <t>Whole Muscle Spicy Breast Filet</t>
  </si>
  <si>
    <t>Whole Muscle Breaded Breast Tenders</t>
  </si>
  <si>
    <t>Whole Muscle Breaded Spicy Breast Tenders</t>
  </si>
  <si>
    <t>Whole Muscle Grilled Breast Filet</t>
  </si>
  <si>
    <t>ALL "B" DARK MEAT ITEMS</t>
  </si>
  <si>
    <t>Dark Southern Gravy Crunchers</t>
  </si>
  <si>
    <t>Breaded Bone In Drumsticks and Thighs</t>
  </si>
  <si>
    <t xml:space="preserve">Breaded Bone in Drumsticks  </t>
  </si>
  <si>
    <t>Roasted Bone in Drumsticks and Thighs</t>
  </si>
  <si>
    <t xml:space="preserve">Roasted Bone in Drumsticks  </t>
  </si>
  <si>
    <t>Dark Large Popcorn Chicken</t>
  </si>
  <si>
    <t>Unbreaded Dark Meat Strips</t>
  </si>
  <si>
    <r>
      <rPr>
        <b/>
        <i/>
        <sz val="14"/>
        <color rgb="FF333333"/>
        <rFont val="Aptos Narrow"/>
        <family val="2"/>
        <scheme val="minor"/>
      </rPr>
      <t>NEW!</t>
    </r>
    <r>
      <rPr>
        <sz val="14"/>
        <color rgb="FF333333"/>
        <rFont val="Aptos Narrow"/>
        <family val="2"/>
        <scheme val="minor"/>
      </rPr>
      <t xml:space="preserve"> Dark Meat Chicken Sausage Pattie Gluten Free</t>
    </r>
  </si>
  <si>
    <r>
      <rPr>
        <b/>
        <i/>
        <sz val="14"/>
        <color rgb="FF333333"/>
        <rFont val="Aptos Narrow"/>
        <family val="2"/>
        <scheme val="minor"/>
      </rPr>
      <t xml:space="preserve">NEW! </t>
    </r>
    <r>
      <rPr>
        <sz val="14"/>
        <color rgb="FF333333"/>
        <rFont val="Aptos Narrow"/>
        <family val="2"/>
        <scheme val="minor"/>
      </rPr>
      <t>Whole Grain Sausage Cruncher Stix</t>
    </r>
  </si>
  <si>
    <t xml:space="preserve">If you would like help calculating your dark/white meat balance, 
consider using the commodity calculator at the link below. </t>
  </si>
  <si>
    <t>CN White Dark Breakfast Patty</t>
  </si>
  <si>
    <r>
      <rPr>
        <b/>
        <i/>
        <sz val="14"/>
        <color rgb="FF333333"/>
        <rFont val="Aptos Narrow"/>
        <family val="2"/>
        <scheme val="minor"/>
      </rPr>
      <t>NEW!</t>
    </r>
    <r>
      <rPr>
        <sz val="14"/>
        <color rgb="FF333333"/>
        <rFont val="Aptos Narrow"/>
        <family val="2"/>
        <scheme val="minor"/>
      </rPr>
      <t xml:space="preserve"> CN White Dark Halal Chicken Patties</t>
    </r>
  </si>
  <si>
    <t>Whole Muscle Breaded Dill Breast Chunks</t>
  </si>
  <si>
    <t>Whole Muscle Breast Filet w bags</t>
  </si>
  <si>
    <t>Whole Muscle Spicy Breast Filet w/bags</t>
  </si>
  <si>
    <t>Whole Muscle Breast Tenders w/boxes</t>
  </si>
  <si>
    <t>Whole Muscle picy Breast Tenders</t>
  </si>
  <si>
    <r>
      <rPr>
        <b/>
        <i/>
        <sz val="14"/>
        <color rgb="FF333333"/>
        <rFont val="Aptos Narrow"/>
        <family val="2"/>
        <scheme val="minor"/>
      </rPr>
      <t>NEW!</t>
    </r>
    <r>
      <rPr>
        <sz val="14"/>
        <color rgb="FF333333"/>
        <rFont val="Aptos Narrow"/>
        <family val="2"/>
        <scheme val="minor"/>
      </rPr>
      <t xml:space="preserve"> Whole Muscle Swicy Sweet Heat Breast Filet</t>
    </r>
  </si>
  <si>
    <r>
      <rPr>
        <b/>
        <i/>
        <sz val="14"/>
        <color rgb="FF333333"/>
        <rFont val="Aptos Narrow"/>
        <family val="2"/>
        <scheme val="minor"/>
      </rPr>
      <t>NEW!</t>
    </r>
    <r>
      <rPr>
        <sz val="14"/>
        <color rgb="FF333333"/>
        <rFont val="Aptos Narrow"/>
        <family val="2"/>
        <scheme val="minor"/>
      </rPr>
      <t xml:space="preserve"> Whole Grain Sausage Cruncher Stix</t>
    </r>
  </si>
  <si>
    <t>FISH AK PLCK FRZ BULK CTN-49.5 LB</t>
  </si>
  <si>
    <t>Oven Ready WG Breaded Pollock Bites 0.5 oz.</t>
  </si>
  <si>
    <t>Whole Grain Nacho Pollock Stick 1 oz CN  (4 sticks)</t>
  </si>
  <si>
    <t>WG Oven Ready Potato Crunch Pollock Wedge 3.6 oz</t>
  </si>
  <si>
    <t>WG Oven Ready Pollock and Cheese Rectangle 3.6 oz</t>
  </si>
  <si>
    <t>Whole Grain Pollock Strip So Cornmeal 1.25</t>
  </si>
  <si>
    <t>Whole Grain Sweet Potato Pollock nuggets 1 oz</t>
  </si>
  <si>
    <t>WG Oven Ready Golden Crunchy Breaded Rectangles 3.6 oz</t>
  </si>
  <si>
    <t>WG Oven Ready Golden Crunchy Breaded Sticks 1 oz</t>
  </si>
  <si>
    <t>WG Oven Ready  Breaded Sea Shapes 1 oz</t>
  </si>
  <si>
    <t>06533C</t>
  </si>
  <si>
    <t>WG Oven Ready Potato Crunch Pollock Fillet 3.6 oz</t>
  </si>
  <si>
    <t>06551C</t>
  </si>
  <si>
    <t>Whole Grain Potato Crunch Pollock Nuggets 1 oz CN</t>
  </si>
  <si>
    <t>WG Oven Ready Golden Crunchy Breaded Nuggets 1 oz</t>
  </si>
  <si>
    <t>TURKEY CHILLED -BULK</t>
  </si>
  <si>
    <t>Turkey Bacon (1 oz M/MA)</t>
  </si>
  <si>
    <t xml:space="preserve">Turkey Gravy White &amp; Dark Meat </t>
  </si>
  <si>
    <t>Turkey Chili Meat -White &amp; Dark</t>
  </si>
  <si>
    <t xml:space="preserve">Turkey Taco Meat White &amp; Dark Meat </t>
  </si>
  <si>
    <t>Turkey Breast &amp; Thigh Roast -Fully Cooked</t>
  </si>
  <si>
    <t xml:space="preserve">Savory Turkey Crumble Pre-cooked </t>
  </si>
  <si>
    <t xml:space="preserve">Turkey Meatballs </t>
  </si>
  <si>
    <t>Turkey Chorizo Crumble</t>
  </si>
  <si>
    <t>Turkey Breakfast Combo Bar Chorizo</t>
  </si>
  <si>
    <t>Turkey Spaghetti Sauce-White &amp; Dark</t>
  </si>
  <si>
    <t>Turkey Jalapeno Popper meatball .65</t>
  </si>
  <si>
    <t xml:space="preserve">Sliced Oven Roasted Turkey Breast </t>
  </si>
  <si>
    <t>Thick Sliced Browned Turkey Breast Steak 1.41/slice</t>
  </si>
  <si>
    <t>Diced Turkey Breast 1/2"</t>
  </si>
  <si>
    <t xml:space="preserve">Breaded Dill Flavored Turkey Breast Nuggets </t>
  </si>
  <si>
    <t>Turkey &amp; Gravy-White Meat only</t>
  </si>
  <si>
    <t xml:space="preserve">All Natural Turkey Breast Snack Stick </t>
  </si>
  <si>
    <t xml:space="preserve">All Natural Turkey Breast Coin Size </t>
  </si>
  <si>
    <t>VIP Slice N Tact Roasted Turkey Breast</t>
  </si>
  <si>
    <t>All Natural Buffalo Ranch Turkey Snack Stick</t>
  </si>
  <si>
    <t>Sliced Turkey Ham</t>
  </si>
  <si>
    <t>Turkey Sausage Link FC 1.025 oz</t>
  </si>
  <si>
    <t>Sliced Italian Combo Pack: Ham, Salami, Pepper</t>
  </si>
  <si>
    <t>Sweet Heat Turkey Sausage Patty 1.25</t>
  </si>
  <si>
    <t xml:space="preserve">Turkey Franks </t>
  </si>
  <si>
    <t xml:space="preserve">Turkey Kielbasa </t>
  </si>
  <si>
    <t xml:space="preserve">Turkey Babacoa </t>
  </si>
  <si>
    <t>Sliced Canadian Style Turkey Ham</t>
  </si>
  <si>
    <t>Breakfast Sausage Patty</t>
  </si>
  <si>
    <t xml:space="preserve">Sliced Turkey Pepperoni </t>
  </si>
  <si>
    <t>Turkey Chorizo Combo Bar</t>
  </si>
  <si>
    <t>Jennie-O Pre-Cooked Turkey Bacon (1 oz MT/MT ALT)</t>
  </si>
  <si>
    <t>Jennie‐O Pre‐Cooked Turkey Spaghetti Sauce (2oz MT/MT ALT)</t>
  </si>
  <si>
    <t>Jennie‐O Pre‐Cooked Turkey and Gravy (2oz MT/MT ALT)</t>
  </si>
  <si>
    <t>Jennie‐O Pre‐Cooked Chili Seasoned Ground Turkey With Sauce (2oz MT/MT ALT)</t>
  </si>
  <si>
    <t>JENNIE-O Jalapeno Popper Turkey Meatballs .65 Ounces</t>
  </si>
  <si>
    <t>Jennie‐O Fully Cooked Turkey Breast and Thigh Roast With Broth (2oz MT/MT ALT) (Target 37-45 lbs)</t>
  </si>
  <si>
    <t>Jennie‐O Halal Fully Cooked Turkey Taco Meat 2 oz MT/Mt Alt</t>
  </si>
  <si>
    <t>Jennie‐O Pre‐Cooked Ground Turkey in Sauce with Taco Seasonings (2oz MT/MT ALT)</t>
  </si>
  <si>
    <t>Jennie-O Pre Cooked Turkey Meatballs (2oz. MT/MT ALT)</t>
  </si>
  <si>
    <t>Jennie-O Pre Cooked Turkey Chorizo Crumbles (2oz. MT/MT ALT)</t>
  </si>
  <si>
    <t>08996</t>
  </si>
  <si>
    <t xml:space="preserve">Jennie-O Pre Cooked Turkey Savory Crumble (2oz. MT/MT ALT)   </t>
  </si>
  <si>
    <t>Jennie-O Sliced Oven Roasted Turkey Breast (2oz MT/MT ALT)</t>
  </si>
  <si>
    <t>Jennie-O Sliced Oven Roasted Turkey Breast 12-1.5 lb units (2oz MT/MT ALT)</t>
  </si>
  <si>
    <t>Jennie-O 1.41 oz Browned Turkey Breast Steak (2oz MT/MT ALT) (replaces 129909)</t>
  </si>
  <si>
    <t>Jennie‐O All‐Natural Sliced Oven Roasted Turkey Breast (2oz MT/MT ALT)</t>
  </si>
  <si>
    <t>Jennie-O All Natural Oven Roasted Sliced Turkey Breast (2oz MT/MT ALT)</t>
  </si>
  <si>
    <t>Jennie-O All Natural Smoked Sliced Turkey Breast 12-1.5 lb units (2oz MT/MT ALT)</t>
  </si>
  <si>
    <t>Jennie-O All Natural Sliced Smoked Turkey Breast 1.75" (1 oz MT/MT ALT)</t>
  </si>
  <si>
    <t>Jennie‐O Pre‐Cooked Chunked and Shredded White Turkey with Gravy (2oz MT/MT ALT)</t>
  </si>
  <si>
    <t>Jennie-O Pre-Cooked Chunked White Turkey (2oz MT/MT ALT) (replaces 616920)</t>
  </si>
  <si>
    <t>Jennie-O Natural Choice Browned Turkey Breast (2oz MT/MT ALT) (Target 14-18 lbs)</t>
  </si>
  <si>
    <t>Jennie‐O VIP Roasted Turkey Breast (1/4" Slice In‐Tact) (2oz MT/MT ALT) (Target 36-47 lbs)</t>
  </si>
  <si>
    <t>Jennie‐O All‐Natural Smokehouse Turkey Breast Stick 1 oz MT/Mt Alt (Replaces 207130)</t>
  </si>
  <si>
    <t>All Natural Buffalo Ranch Turkey Stick</t>
  </si>
  <si>
    <t>Jennie-O Diced Oven Roasted Turkey Breast (1oz MT/MT ALT)</t>
  </si>
  <si>
    <t>Jennie‐O Breaded Turkey Nuggets with Dill
Seasoning 2 oz MT/Mt Alt</t>
  </si>
  <si>
    <t>Jennie-O Country Recipe Turkey Sausage Patties 1.025oz serving(1oz MT/MT ALT)</t>
  </si>
  <si>
    <t>Jennie-O Country Recipe Turkey Sausage Links 1.025oz serving (1oz MT/MT ALT)</t>
  </si>
  <si>
    <t>Jennie-O Sliced Turkey Combo Pack (2oz MT/MT ALT)</t>
  </si>
  <si>
    <t>Sweet Heat Turkey Sausage Patty</t>
  </si>
  <si>
    <t>Jennie-O Diced Turkey Ham (1oz MT/MT ALT)</t>
  </si>
  <si>
    <t>Jennie-O Sliced Turkey Italian-Style Combo Pack (2oz MT/MT ALT)</t>
  </si>
  <si>
    <t>Jennie-O Sliced Turkey Ham (2oz MT/MT ALT)</t>
  </si>
  <si>
    <t>Jennie‐O No Antibiotics Ever Slow Roasted Dark Turkey 2 oz MT/Mt Alt</t>
  </si>
  <si>
    <t>Jennie-O Fully Cooked Uncured Turkey Kielbasa</t>
  </si>
  <si>
    <t>Jennie‐O Fully Cooked Dark Turkey Barbacoa (2oz MT/MT ALT)</t>
  </si>
  <si>
    <t>Jennie-O Pepperoni Style Seasoned Turkey Slices 1.5", 8 / 2-2.5 lb / case (1 oz MT/MT ALT) (Target 15-22 lbs)</t>
  </si>
  <si>
    <t>Jennie-O Pepperoni Style Seasoned Turkey Diced 4/5 lbs. (1 oz MT/MT ALT)</t>
  </si>
  <si>
    <t>Jennie-O Reduced Sodium Smoked Uncured Turkey Frank 4/5 lb units/case (2oz MT/MT ALT)</t>
  </si>
  <si>
    <t>Jennie-O Sliced Canadian Style Turkey Ham (1 oz MT/MT ALT)</t>
  </si>
  <si>
    <t>Jennie-O Pre-Cooked Turkey Sausage Patty (1 oz  M/MA)</t>
  </si>
  <si>
    <t>BEEF BNLS SPECIAL TRIM FRZ CTN-60 LB</t>
  </si>
  <si>
    <t>Sliced Beef - No Sauce</t>
  </si>
  <si>
    <t>Teriyaki Beef</t>
  </si>
  <si>
    <t>Beef Shreds - Gluten Free</t>
  </si>
  <si>
    <t>Beef Barbacoa Shreds - Gluten Free</t>
  </si>
  <si>
    <t>CHICKEN LARGE CHILLED - BULK</t>
  </si>
  <si>
    <t>Chicken Shreds - Gluten Free</t>
  </si>
  <si>
    <t>Chicken &amp; Cheese Tamale</t>
  </si>
  <si>
    <t>Chicken Tinga - Gluten Free</t>
  </si>
  <si>
    <t>Chicken Mole - Gluten Free</t>
  </si>
  <si>
    <t>CHICKEN LEGS CHILLED - BULK</t>
  </si>
  <si>
    <t>Tangerine Chicken WG</t>
  </si>
  <si>
    <t>General Tso's Chicken WG</t>
  </si>
  <si>
    <t>Japanese Cherry Blossom Chicken WG</t>
  </si>
  <si>
    <t>Sriracha Honey Chicken WG</t>
  </si>
  <si>
    <t>Teriyaki Chicken - Gluten Free</t>
  </si>
  <si>
    <t>New Orleans Chicken</t>
  </si>
  <si>
    <t>Chicken Tikka Masala - Gluten Free</t>
  </si>
  <si>
    <t>1/8 R/O</t>
  </si>
  <si>
    <t>BEEF COARSE GROUND</t>
  </si>
  <si>
    <t>CP5659</t>
  </si>
  <si>
    <t>SIGNATURE Beef Patty 2.5oz</t>
  </si>
  <si>
    <t>CP5670</t>
  </si>
  <si>
    <t>PREMIUM Beef Steak Patty 2.45 oz - no allergens</t>
  </si>
  <si>
    <t>CP5683</t>
  </si>
  <si>
    <t>PREMIUM Beef Steak Patty 3oz - no allergens</t>
  </si>
  <si>
    <t>CP5891</t>
  </si>
  <si>
    <t>PREMIUM "Philly" Sliced Beef Steak - no allergens</t>
  </si>
  <si>
    <t>CP5035</t>
  </si>
  <si>
    <t>SIGNATURE Beef Meatball (4ct.)</t>
  </si>
  <si>
    <t>CP5250</t>
  </si>
  <si>
    <t>SIGNATURE Beef Taco Filling</t>
  </si>
  <si>
    <t>CP5249</t>
  </si>
  <si>
    <t>PREMIUM Beef Taco Filling - no allergens</t>
  </si>
  <si>
    <t>CP545</t>
  </si>
  <si>
    <t>SIGNATURE Beef Sloppy Joe</t>
  </si>
  <si>
    <t>CP5407</t>
  </si>
  <si>
    <t>PREMIUM Hot Honey Beef Sloppy Joe - no allergens</t>
  </si>
  <si>
    <t>CP5578</t>
  </si>
  <si>
    <t>PREMIUM Beef Spaghetti Sauce - no allergens</t>
  </si>
  <si>
    <t>CP579</t>
  </si>
  <si>
    <t>SIGNATURE Beef Chili w/ Beans</t>
  </si>
  <si>
    <t>CP5151</t>
  </si>
  <si>
    <t>SIGNATURE Cheeseburger Mac</t>
  </si>
  <si>
    <t>CP5591</t>
  </si>
  <si>
    <t>WGR Rotini w/ Italian Meat Sauce</t>
  </si>
  <si>
    <t>CP5868</t>
  </si>
  <si>
    <t>SIGNATURE Cooked Beef Crumbles w/ VPP</t>
  </si>
  <si>
    <t>CP5892</t>
  </si>
  <si>
    <t>PREMIUM Cooked Ground Beef Crumbles - no allergens</t>
  </si>
  <si>
    <t>CP5504</t>
  </si>
  <si>
    <t>SIGNATURE Rotini w/ Italian Meat Sauce - Single Serve</t>
  </si>
  <si>
    <t>BEEF COURSE GROUND</t>
  </si>
  <si>
    <t>CP5030</t>
  </si>
  <si>
    <t>SIGNATURE Beef Meatball (5ct.)</t>
  </si>
  <si>
    <t>CP5049</t>
  </si>
  <si>
    <t>PREMIUM Beef Meatball (5 ct.) - no allergens</t>
  </si>
  <si>
    <t>PREMIUM Beef Spaghetti Sauce</t>
  </si>
  <si>
    <t>CP5309</t>
  </si>
  <si>
    <t>PREMIUM Beef Chili w/ Beans - no allergens</t>
  </si>
  <si>
    <t>CP5333</t>
  </si>
  <si>
    <t>SIGNATURE Beef Chili (No Beans)</t>
  </si>
  <si>
    <t>CP519</t>
  </si>
  <si>
    <t>PREMIUM Cincy Style Chili - no allergens</t>
  </si>
  <si>
    <t>CP5590</t>
  </si>
  <si>
    <t>WGR Spaghetti w/ Italian Meat Sauce</t>
  </si>
  <si>
    <t>PREMIUM Queso Blanco Sauce</t>
  </si>
  <si>
    <t>PREMIUM Cheddar Cheese Sauce</t>
  </si>
  <si>
    <t>SIGNATURE Alfredo Sauce</t>
  </si>
  <si>
    <t>PREMIUM Jalapeńo Cheese Sauce</t>
  </si>
  <si>
    <t>SIGNATURE Cheddar Cheese Sauce</t>
  </si>
  <si>
    <t>Cheddar Brown Gravy (Cravy Gravy) L2 Sodium</t>
  </si>
  <si>
    <t>PREMIUM Golden Hatch Chili Queso Sauce</t>
  </si>
  <si>
    <t>SIGNATURE WGR Mac &amp; Cheese (Straight Noodle)</t>
  </si>
  <si>
    <t>PREMIUM Macaroni &amp; Cheese (Straight Noodle)</t>
  </si>
  <si>
    <t>SIGNATURE WGR Mac &amp; Cheese (Elbow Noodle)</t>
  </si>
  <si>
    <t xml:space="preserve">PREMIUM Macaroni &amp; Cheese (Elbow Noodle) </t>
  </si>
  <si>
    <t>PREMIUM Alfredo Sauce with WGR Penne Pasta</t>
  </si>
  <si>
    <t>PREMIUM Three Cheese with WGR Cavatappi</t>
  </si>
  <si>
    <t>Fiesta Scramble</t>
  </si>
  <si>
    <t>Broccoli &amp; Cheese Soup</t>
  </si>
  <si>
    <t>SIGNATURE Alfredo Sauce "5722" L2 Sodium</t>
  </si>
  <si>
    <t>PREMIUM Queso Blanco Sauce "5718" L2 Sodium</t>
  </si>
  <si>
    <t>PREMIUM Cheddar Cheese Sauce "5705" L2 Sodium</t>
  </si>
  <si>
    <t>SIGNATURE Nacho Jalapeńo Cheese Sauce</t>
  </si>
  <si>
    <t>SIGNATURE Queso Blanco Sauce</t>
  </si>
  <si>
    <t>PREMIUM Three Cheese Sauce</t>
  </si>
  <si>
    <t>SIGNATURE Cheddar Cheese Sauce "5715" L2 Sodium</t>
  </si>
  <si>
    <t>PREMIUM Golden Hatch Queso Sauce "5731" L2 Sodium</t>
  </si>
  <si>
    <t>PREMIUM Three Cheese Cavatappi "5773" L2 Sodium</t>
  </si>
  <si>
    <t>PREMIUM Jalapeño Cheese Sauce "5708" L2 Sodium</t>
  </si>
  <si>
    <t>PREMIUM Three Cheese Sauce "5730" L2 Sodium</t>
  </si>
  <si>
    <t>PREMIUM (Straight Noodle) WGR Macaroni &amp; Cheese L2 Sodium</t>
  </si>
  <si>
    <t xml:space="preserve">SIGNATURE Macaroni &amp; Cheese (Elbow Noodle) </t>
  </si>
  <si>
    <t xml:space="preserve">SIGNATURE Mac &amp; Cheese (Straight Noodle) </t>
  </si>
  <si>
    <t>PREMIUM WGR Macaroni &amp; Cheese (Elbow Noodle)</t>
  </si>
  <si>
    <t>PORK PICNIC BNLS</t>
  </si>
  <si>
    <t>CP5649</t>
  </si>
  <si>
    <t>Premium Homestyle Pork Sausage Patty (1.33oz)</t>
  </si>
  <si>
    <t>CP5646</t>
  </si>
  <si>
    <t>PREMIUM 2.5" Pork Sausage Patty - no allergens (1.25oz)</t>
  </si>
  <si>
    <t>CP5690</t>
  </si>
  <si>
    <t>Signature Pork rib w Honey BBQ sauces</t>
  </si>
  <si>
    <t>CP5694</t>
  </si>
  <si>
    <t>Signature WG Breaded Pork Choppette</t>
  </si>
  <si>
    <t>CP552</t>
  </si>
  <si>
    <t>Signature Pork Sausage Gravy - Boil in Bag</t>
  </si>
  <si>
    <t>CP5036</t>
  </si>
  <si>
    <t>Signature Pork Meatball  (4 = 2 oz. M/MA)</t>
  </si>
  <si>
    <t>CP5205</t>
  </si>
  <si>
    <t>Signature Pork Taco Filling- Boil in Bag</t>
  </si>
  <si>
    <t>1/8 c</t>
  </si>
  <si>
    <t>CP5521</t>
  </si>
  <si>
    <t>Premium Pork Spaghetti Sauce - Boil in Bag - no allergens</t>
  </si>
  <si>
    <t>1/2 c</t>
  </si>
  <si>
    <t>CP5401</t>
  </si>
  <si>
    <t>Signature Pork Sloppy Joe - Boil in Bag</t>
  </si>
  <si>
    <t>TURKEY THIGHS BNLS SKNLS</t>
  </si>
  <si>
    <t>Turkey Mini Corn Dogs (6 ct.)</t>
  </si>
  <si>
    <t>WGR Mini Pancake &amp; Sausage Nuggets (6ct.)</t>
  </si>
  <si>
    <t>SIGNATURE Turkey Taco Filling</t>
  </si>
  <si>
    <t xml:space="preserve">PREMIUM Turkey Taco Filling </t>
  </si>
  <si>
    <t>Country Breakfast Scramble</t>
  </si>
  <si>
    <t>TOMATO PASTE FOR BULK PROCESSING</t>
  </si>
  <si>
    <t>00130009848000</t>
  </si>
  <si>
    <t>Heinz Ketchup Packets, 9g</t>
  </si>
  <si>
    <t>00130005560000</t>
  </si>
  <si>
    <t>Simply Heinz Ketchup Packets, 9g</t>
  </si>
  <si>
    <t>00130005137000</t>
  </si>
  <si>
    <t>Heinz Ketchup 6/#10 Pouches</t>
  </si>
  <si>
    <t>00130005155600</t>
  </si>
  <si>
    <t>Simply Heinz Ketchup Dispenser Pack</t>
  </si>
  <si>
    <t>00130005156600</t>
  </si>
  <si>
    <t>Heinz Low Sodium tomato Ketchup #10 Pouch Pack</t>
  </si>
  <si>
    <t>00130005155000</t>
  </si>
  <si>
    <t>Heinz Ketchup Dispenser Pack</t>
  </si>
  <si>
    <t>00130005293000</t>
  </si>
  <si>
    <t>Heinz Marinara Sauce Dip Cup 2oz/60ct</t>
  </si>
  <si>
    <t>00130005156800</t>
  </si>
  <si>
    <t>Heinz Low Sodium Tomato Ketchup 1.5gal</t>
  </si>
  <si>
    <t>00130003810000</t>
  </si>
  <si>
    <t>Simply Heinz BBQ Sauce 1oz/100ct</t>
  </si>
  <si>
    <t>00130005338000</t>
  </si>
  <si>
    <t>Heinz BBQ Sauce 12g/200ct</t>
  </si>
  <si>
    <t>00130005650000</t>
  </si>
  <si>
    <t>Heinz Low Sodium Tomato Ketchup Packets (9g)</t>
  </si>
  <si>
    <t>00130005880000</t>
  </si>
  <si>
    <t>Heinz Spaghetti Sauce</t>
  </si>
  <si>
    <t>00130005324000</t>
  </si>
  <si>
    <t>Heinz Taco Sauce-mild 9g/200ct</t>
  </si>
  <si>
    <t>07160370001800</t>
  </si>
  <si>
    <t>Taste Pleasers Gourmet Marinara Dip Cup 1oz/100ct</t>
  </si>
  <si>
    <t>00130007146000</t>
  </si>
  <si>
    <t>Heinz BBQ Sauce 1oz/100ct</t>
  </si>
  <si>
    <t>00130009801000</t>
  </si>
  <si>
    <t>00130009849000</t>
  </si>
  <si>
    <t>Heinz Ketchup Packets, 7g</t>
  </si>
  <si>
    <t>00130005604000</t>
  </si>
  <si>
    <t>Pouch Pak Heinz Prepared Pizza Sauce #10/6ct</t>
  </si>
  <si>
    <t>00013000514910</t>
  </si>
  <si>
    <t>Heinz Ketchup 10lb Jug Kosher 114 oz</t>
  </si>
  <si>
    <t>00130000030800</t>
  </si>
  <si>
    <t>Heinz Ketchup Dip &amp; Squeeze, 27g</t>
  </si>
  <si>
    <t>00130000072800</t>
  </si>
  <si>
    <t>Heinz Ketchup FS Inverted Bottle 16/14oz</t>
  </si>
  <si>
    <t>00130000104300</t>
  </si>
  <si>
    <t>Heinz No Salt Added Crushed Tomatoes 10TIN 6LB</t>
  </si>
  <si>
    <t>00130000104400</t>
  </si>
  <si>
    <t>Heinz No Salt Added Diced Tomatoes 10TIN 6LB</t>
  </si>
  <si>
    <t>00130000104500</t>
  </si>
  <si>
    <t>Heinz No Salt Added Spaghetti Sauce</t>
  </si>
  <si>
    <t>00130000104600</t>
  </si>
  <si>
    <t>Heinz No Salt Added Marinara</t>
  </si>
  <si>
    <t>00130005001000</t>
  </si>
  <si>
    <t>Heinz BBQ Sauce Dispenser Pack 2/1.5 gallons</t>
  </si>
  <si>
    <t>00130005114500</t>
  </si>
  <si>
    <t>Simply Heinz Ketchup Vol-Pac 1/3 gal bag</t>
  </si>
  <si>
    <t>00130005119000</t>
  </si>
  <si>
    <t>Heinz Ketchup Vol-Pac 1/3gal bag</t>
  </si>
  <si>
    <t>00130005129000</t>
  </si>
  <si>
    <t>Heinz Ketchup 6/#10 Cans</t>
  </si>
  <si>
    <t>00130005134000</t>
  </si>
  <si>
    <t>Heinz Ketchup Packets 1500ct/9g</t>
  </si>
  <si>
    <t>Ultimate Cheddar™ Cheese Dip Cup</t>
  </si>
  <si>
    <t>Mucho Queso™ Jalapeno Cheese Dip Cup</t>
  </si>
  <si>
    <t>Ultimate Cheddar™ Cheese Sauce Pouch</t>
  </si>
  <si>
    <t xml:space="preserve">Mucho Queso™ Jalapeno Cheese Sauce Pouch </t>
  </si>
  <si>
    <t>Ultimate White Cheese Sauce Pouch</t>
  </si>
  <si>
    <t>Shredded Cheddar and Monterey Jack Blend</t>
  </si>
  <si>
    <t>Shredded Mozzarella Cheese</t>
  </si>
  <si>
    <t>Shredded Sharp American Cheese</t>
  </si>
  <si>
    <t>Shredded Reduced Fat American</t>
  </si>
  <si>
    <t>Shredded Mild Cheddar Cheese</t>
  </si>
  <si>
    <t>RS RF Macaroni &amp; Cheese w/ Whole Grain 25/50</t>
  </si>
  <si>
    <t>RF Macaroni &amp; Cheese Entrée w/ Whole Grain</t>
  </si>
  <si>
    <t>RF Macaroni &amp; Cheese</t>
  </si>
  <si>
    <t>Macaroni &amp; Cheese w/Whole Grain</t>
  </si>
  <si>
    <t>Reduced Fat Mild Cheddar Cheese Cubes</t>
  </si>
  <si>
    <t>Reduced Fat Colby JackCheese Cubes</t>
  </si>
  <si>
    <t>Reduced Fat Mild Cheddar Readi-Pac® Slices</t>
  </si>
  <si>
    <t>Pepper Jack Cheese Readi-Pac® Slices</t>
  </si>
  <si>
    <t>Reduced Fat Swiss Cheese Readi-Pac® Slices</t>
  </si>
  <si>
    <t>Colby Jack Cheese Sticks</t>
  </si>
  <si>
    <t>Reduced Fat Colby Jack Cheese Sticks</t>
  </si>
  <si>
    <t>Mild Cheddar Cheese Sticks</t>
  </si>
  <si>
    <t>Reduced Fat Mild Cheddar Cheese Sticks</t>
  </si>
  <si>
    <t>184 Slice American, Yellow</t>
  </si>
  <si>
    <t>160 Slice American, Yellow</t>
  </si>
  <si>
    <t>50% RS, RF 160 Slice American, yellow</t>
  </si>
  <si>
    <t>RF 160 Slice American, yellow</t>
  </si>
  <si>
    <t>160 Slice American White</t>
  </si>
  <si>
    <t>25% RS, RF 160 Slice American, yellow</t>
  </si>
  <si>
    <t>Loaf American, Yellow</t>
  </si>
  <si>
    <t>Mozzarella String Cheese</t>
  </si>
  <si>
    <t>Cheese Cheddar Yellow Block - 40# (40800)</t>
  </si>
  <si>
    <t xml:space="preserve">Burrito, Beef &amp; American Cheese IW </t>
  </si>
  <si>
    <t>Burrito, Bean &amp; Cheese IW</t>
  </si>
  <si>
    <t>Burrito, Beef &amp; Cheese Bulk</t>
  </si>
  <si>
    <t>Burrito, SW Style Black Bean &amp; Cheese IW</t>
  </si>
  <si>
    <t>Burrito, Grilled Chicken &amp; Cheese IW</t>
  </si>
  <si>
    <t>Burrito, Shredded Beef IW</t>
  </si>
  <si>
    <t>Enchiladas, Monterey Jack Bulk</t>
  </si>
  <si>
    <t>Enchiladas, Pepper Jack Bulk</t>
  </si>
  <si>
    <t>Quesadilla, Two Cheese, Chicken Tinga IW</t>
  </si>
  <si>
    <t>Quesadilla, Two Cheese, Beef Birria IW</t>
  </si>
  <si>
    <t>Quesadilla, Four Cheese &amp; Hatch Green Chile IW</t>
  </si>
  <si>
    <t>Quesadilla, Two Cheese, Chicken &amp; Green Chile IW</t>
  </si>
  <si>
    <t>Quesadilla, SW Cheese &amp; Veggie IW</t>
  </si>
  <si>
    <t>Breakfast Wrap, Cheese, Egg, &amp; Turkey Sausage IW</t>
  </si>
  <si>
    <t>Breakfast Burrito, Cheese, Egg &amp; Green Chile IW</t>
  </si>
  <si>
    <t>Breakfast Burrito, Cheese, Turkey Sausage IW</t>
  </si>
  <si>
    <t>Tamale, Two cheese &amp; Green Chile Bulk</t>
  </si>
  <si>
    <t>Tamale, Shredded Beef, Salsa &amp; Cheese Bulk</t>
  </si>
  <si>
    <t>Cheese Cheddar Yellow Block - 40#</t>
  </si>
  <si>
    <t>Quesadilla, Two Cheese, Chicken Tinga</t>
  </si>
  <si>
    <t>Enchiladas, Chicken and Cheese  Bulk</t>
  </si>
  <si>
    <t>Burrito, Bean &amp; Cheese  Bulk</t>
  </si>
  <si>
    <t>Enchiladas, Four Cheese  Bulk</t>
  </si>
  <si>
    <t>Enchiladas, Cheddar Cheese Bulk</t>
  </si>
  <si>
    <t>Breakfast Burrito, Cheese &amp; Egg with Green Chile Salsa Bulk</t>
  </si>
  <si>
    <t>Burrito, Bean,Beef, Cheese &amp; Salsa IW</t>
  </si>
  <si>
    <t>Burrito, Bean &amp; Cheese de Chile Relleno IW</t>
  </si>
  <si>
    <t>1/8 Cup</t>
  </si>
  <si>
    <t>Bean &amp; Two Cheeses Dip</t>
  </si>
  <si>
    <t>Breakfast Burrito, Cheese, Turkey Sausage  IW</t>
  </si>
  <si>
    <t>Tamale, Chicken, Salsa Verde, Two Cheese IW</t>
  </si>
  <si>
    <t>Tamale, Beef &amp; Cheese Bulk</t>
  </si>
  <si>
    <t>Tamale, Chicken, Salsa Verde, Two Cheese Bulk</t>
  </si>
  <si>
    <t>Tamale, Pork, Salsa Roja, Cheese Bulk</t>
  </si>
  <si>
    <t>Sweet Potato Bulk Fresh Proc</t>
  </si>
  <si>
    <t>MCCAIN® HARVEST SPLENDOR® BATTERED SEASONED SWEET POTATO FRY 5/16 STRAIGHT CUT 6X2.5 LBS</t>
  </si>
  <si>
    <t>1/2 Cup</t>
  </si>
  <si>
    <t>MCF03725</t>
  </si>
  <si>
    <t>Harvest Splendor Regular Stix 3/8</t>
  </si>
  <si>
    <t>MCF03731</t>
  </si>
  <si>
    <t>Harvest Splendor Thin Stix</t>
  </si>
  <si>
    <t>MCF04566</t>
  </si>
  <si>
    <t>Harvest Splendor Deep Groove Crinkles</t>
  </si>
  <si>
    <t>MCF04712</t>
  </si>
  <si>
    <t>McCain Harvest Splendor Sweet Potato 10 Cut</t>
  </si>
  <si>
    <t>MCF04965</t>
  </si>
  <si>
    <t>MCCAIN HARVEST SPLENDOR SWEET POTATO MAXI FRY 6X2.5 LBS</t>
  </si>
  <si>
    <t>MCF05074</t>
  </si>
  <si>
    <t>MCCAIN HARVEST SPLENDOR® SWEET POTATO CROSS TRAX</t>
  </si>
  <si>
    <t>Potato Bulf for Process Frz</t>
  </si>
  <si>
    <t>McCain® Crispy Bakeable Seasoned 8-cut Wedges</t>
  </si>
  <si>
    <t>Ore-Ida Reduced Sodium Tater Tots</t>
  </si>
  <si>
    <t>Seasoned Mashed Potatoes Reduced Sodium</t>
  </si>
  <si>
    <t>REDUCED SODIUM BATTERED SEASONED SPIRALS</t>
  </si>
  <si>
    <t>McCain Babycakes Hashbrown</t>
  </si>
  <si>
    <t>MCCAIN® HASH BROWN ROUNDS</t>
  </si>
  <si>
    <t xml:space="preserve">MCCAIN® EMOTICONS® MASHED POTATO SHAPES </t>
  </si>
  <si>
    <t>MCCAIN® Crispy Bakeable Deep Groove Crinkle Fries 1/2"</t>
  </si>
  <si>
    <t>ORE-IDA 1/4" SHOESTRING CUT CLEAR COATED
PXL 6X4.5 LBS</t>
  </si>
  <si>
    <t>McCain Early Risers</t>
  </si>
  <si>
    <t>MCF03761</t>
  </si>
  <si>
    <t>McCain Ovations 3/8" Crinkle Cut</t>
  </si>
  <si>
    <t>MCF03762</t>
  </si>
  <si>
    <t>McCain Ovations 3/8" Straight Cut</t>
  </si>
  <si>
    <t>MCF03927</t>
  </si>
  <si>
    <t xml:space="preserve">McCain Deli Roasters </t>
  </si>
  <si>
    <t>MCL03623</t>
  </si>
  <si>
    <t>McCain Redstone Canyon Cross Trax</t>
  </si>
  <si>
    <t>MCL03624</t>
  </si>
  <si>
    <t>McCain Redstone Canyon Cubes</t>
  </si>
  <si>
    <t>MCX03602</t>
  </si>
  <si>
    <t>McCain Potato Skin Medium</t>
  </si>
  <si>
    <t>MCX03621</t>
  </si>
  <si>
    <t>McCain Skin-On Battered Redstone Canyon Straight Cut</t>
  </si>
  <si>
    <t>MCX03626</t>
  </si>
  <si>
    <t>McCain Redstone Canyon 8 Cut Wedge</t>
  </si>
  <si>
    <t>MCX04717</t>
  </si>
  <si>
    <t>McCain Crispy Seasoned Bakeable Fries 6x5 lbs</t>
  </si>
  <si>
    <t>OIF00055A</t>
  </si>
  <si>
    <t>Ore-Ida 1/2" Oven Ready Crinkle Cut</t>
  </si>
  <si>
    <t>OIF00215A</t>
  </si>
  <si>
    <t xml:space="preserve">Ore-Ida Versitots Tater Tots </t>
  </si>
  <si>
    <t>OIF01037A</t>
  </si>
  <si>
    <t>Ore-Ida® Waffle Fry</t>
  </si>
  <si>
    <t>OIF03456</t>
  </si>
  <si>
    <t>McCain Smiles Shaped Potatoes</t>
  </si>
  <si>
    <t>OIF03613</t>
  </si>
  <si>
    <t xml:space="preserve">Ore-Ida Seasoned Homestyle Mashmakers </t>
  </si>
  <si>
    <t>Ore-Ida Seasoned Skin-On Spiral Battered Fry</t>
  </si>
  <si>
    <t>MCF04851</t>
  </si>
  <si>
    <t>MCCAIN FARMER'S KITCHEN™ CHOPPED ROASTED REDSKIN POTATOES W/ ROSEMARY &amp; GARLIC</t>
  </si>
  <si>
    <t>MCL03622</t>
  </si>
  <si>
    <t>McCain Redstone Canyon Spirals</t>
  </si>
  <si>
    <t>MCX01</t>
  </si>
  <si>
    <t xml:space="preserve">McCain XL 1/4" Shoestring </t>
  </si>
  <si>
    <t>OIF00224A</t>
  </si>
  <si>
    <t>Ore-Ida Loose Shred</t>
  </si>
  <si>
    <t>OIF01028A</t>
  </si>
  <si>
    <t>Ore-Ida Evercrisp Thin 5/16" x 3/8"</t>
  </si>
  <si>
    <t>OIF01038A</t>
  </si>
  <si>
    <t xml:space="preserve">McCain Golden Twirls </t>
  </si>
  <si>
    <t>CHEEZE MOZZ LMPT SKIM UNFRZ PROC PK</t>
  </si>
  <si>
    <t>96WW2 4x6</t>
  </si>
  <si>
    <t>WG Classic 4x6 Cheese Pizza</t>
  </si>
  <si>
    <t>1/8 c r/o veg</t>
  </si>
  <si>
    <t>96WWP2 4x6</t>
  </si>
  <si>
    <t>WG Classic 4x6 Pepperoni Pizza</t>
  </si>
  <si>
    <t>60WGUM2</t>
  </si>
  <si>
    <t>WG Garlic Cheese Bread</t>
  </si>
  <si>
    <t>60WUMP2</t>
  </si>
  <si>
    <t>WG Pepperoni French Bread Pizza</t>
  </si>
  <si>
    <t>16WPSBC</t>
  </si>
  <si>
    <t>WG 16" Buffalo Chicken Pizza</t>
  </si>
  <si>
    <t>16WPG</t>
  </si>
  <si>
    <t>NEW! WG 16" Garlic Cheese Pizza</t>
  </si>
  <si>
    <t>C72WWSCMP2</t>
  </si>
  <si>
    <t>WG 8" Stuffed Crust Coined Pepperoni Pizza</t>
  </si>
  <si>
    <t>80WBF</t>
  </si>
  <si>
    <t>WG Breakfast Flatbread</t>
  </si>
  <si>
    <t>96WBR</t>
  </si>
  <si>
    <t>WG Breakfast Bagel</t>
  </si>
  <si>
    <t>5WRMP1NY2</t>
  </si>
  <si>
    <t>WG 5" Personal Pepperoni Pizza</t>
  </si>
  <si>
    <t>5WRMNY2</t>
  </si>
  <si>
    <t>WG 5" Personal Cheese Pizza</t>
  </si>
  <si>
    <t>CHEESE MOZZ LMPT SKIM UNFRZ PROC PK</t>
  </si>
  <si>
    <t>64WPS2</t>
  </si>
  <si>
    <t>WG 16" NY Style Cheese Pizza, Precut</t>
  </si>
  <si>
    <t>64WPSP2</t>
  </si>
  <si>
    <t>WG 16" NY Style Pepperoni Pizza, Precut</t>
  </si>
  <si>
    <t>M96WBR</t>
  </si>
  <si>
    <t>WG Brealfast Bagel IW</t>
  </si>
  <si>
    <t>M96WW2 4x6</t>
  </si>
  <si>
    <t>WG Individually Wrapped 4x6 Cheese Pizza</t>
  </si>
  <si>
    <t>72WWSCM2</t>
  </si>
  <si>
    <t>WG 8" Stufffed Crust Cheese Wedge</t>
  </si>
  <si>
    <t>72WWSCMTP2</t>
  </si>
  <si>
    <t>WG 8" Stuffed Crust Turkey PepperonI Pizza</t>
  </si>
  <si>
    <t>60WUM2</t>
  </si>
  <si>
    <t>WG 6" French Bread Pizza</t>
  </si>
  <si>
    <t>1/4 c r/o veg</t>
  </si>
  <si>
    <t>60WUMTP2</t>
  </si>
  <si>
    <t>WG 6" French Bread Turkey Pepperoni Pizza</t>
  </si>
  <si>
    <t>64WPSBC</t>
  </si>
  <si>
    <t>WG 16" Buffalo Chicken Pizza, Precut</t>
  </si>
  <si>
    <t>80WBCA1</t>
  </si>
  <si>
    <t>WG Breakfast Bacon Scramble</t>
  </si>
  <si>
    <t>80WBTS100</t>
  </si>
  <si>
    <t>WG Breakfast Turkey Sausage Pizza</t>
  </si>
  <si>
    <t>80WS100</t>
  </si>
  <si>
    <t>WG Breakfast Sausage Pizza</t>
  </si>
  <si>
    <t>80WTSG100</t>
  </si>
  <si>
    <t>WG Breakfast Turkey Sausage Pizza with Gravy</t>
  </si>
  <si>
    <t>16WPSME2</t>
  </si>
  <si>
    <t>WG 16" NY Style Meateater's Pizza</t>
  </si>
  <si>
    <t>96WWMEX2</t>
  </si>
  <si>
    <t>WG Ranchero Mexican Personal Pizza</t>
  </si>
  <si>
    <t>625WSUTP2</t>
  </si>
  <si>
    <t>WG 6" Personal Turkey Supreme Pizza</t>
  </si>
  <si>
    <t>NEW! WG 16" NY Style Garlic Cheese Pizza</t>
  </si>
  <si>
    <t>WG 8"  Stuffed Crust Coined Pepperoni Pizza</t>
  </si>
  <si>
    <t>60WGUMA2</t>
  </si>
  <si>
    <t>WG 8" Garlic Cheese Bread with Cheese Substitute</t>
  </si>
  <si>
    <t>Bulk Apples for Further Processing</t>
  </si>
  <si>
    <t>A1760</t>
  </si>
  <si>
    <t>Zee Zees Four Fruit Diced Cup, 4.5oz</t>
  </si>
  <si>
    <t xml:space="preserve">3/4c </t>
  </si>
  <si>
    <t>23 lbs</t>
  </si>
  <si>
    <t>Zee Zees Diced Original Apples, 4.5oz</t>
  </si>
  <si>
    <t>Zee Zees Diced Strawberry Apples, 4.5oz</t>
  </si>
  <si>
    <t>Zee Zees Diced Cinnamon Apples, 4.5oz</t>
  </si>
  <si>
    <t>A3530UN</t>
  </si>
  <si>
    <t>Zee Zees No Added Sugar Rock'n Blue Raspberry Applesauce Cup, 4.5oz</t>
  </si>
  <si>
    <t>29 lbs</t>
  </si>
  <si>
    <t>A3510UN</t>
  </si>
  <si>
    <t>Zee Zees No Added Sugar Wild Watermelon Applesauce Cup, 4.5oz</t>
  </si>
  <si>
    <t>A1490</t>
  </si>
  <si>
    <t>Zee Zees No Added Sugar Strawberry Applesauce Cup, 4.5oz</t>
  </si>
  <si>
    <t>A3810</t>
  </si>
  <si>
    <t>Zee Zees No Added Sugar Mango Peach Applesauce Cup, 4.5oz</t>
  </si>
  <si>
    <t>A3610</t>
  </si>
  <si>
    <t>Zee Zees No Added Sugar Pink Lemonade Applesauce Cup, 4.5oz</t>
  </si>
  <si>
    <t>A3600</t>
  </si>
  <si>
    <t>Zee Zees No Added Sugar Banana Applesauce Cup, 4.5oz</t>
  </si>
  <si>
    <t>A3500</t>
  </si>
  <si>
    <t>Zee Zees No Added Sugar Original Applesauce Cup, 4.5oz</t>
  </si>
  <si>
    <t>A1410</t>
  </si>
  <si>
    <t>Zee Zees No Added Sugar Cinnamon Applesauce Cup, 4.5oz</t>
  </si>
  <si>
    <t>A3800UN</t>
  </si>
  <si>
    <t>Zee Zees No Added Sugar Birthday Cake Applesauce Cup, 4.5oz</t>
  </si>
  <si>
    <t>A3700</t>
  </si>
  <si>
    <t>Zee Zees No Added Sugar Strawberry Banana Applesauce Cup, 4.5oz</t>
  </si>
  <si>
    <t>Peaches, Cling Diced, Ex Lt, Canned</t>
  </si>
  <si>
    <t>Zee Zees Diced Peach Cups, 4.5oz</t>
  </si>
  <si>
    <t>1/2c</t>
  </si>
  <si>
    <t>Zee Zees Diced Peach Cobbler Cups, 4.5oz</t>
  </si>
  <si>
    <t>Peaches Cling Diced, Ex Lt Can</t>
  </si>
  <si>
    <t>Pears, Diced, Ex Lt, Canned</t>
  </si>
  <si>
    <t>Zee Zees Diced Pear Cups, 4.5oz</t>
  </si>
  <si>
    <t>Zee Zees Aloha Pear Cups, 4.5oz</t>
  </si>
  <si>
    <t>Pears Diced, Ex Lt, Canned</t>
  </si>
  <si>
    <t>Mixed Fruit, Ex Lt, Canned</t>
  </si>
  <si>
    <t>Donated Food Value per Pound: 1.1001</t>
  </si>
  <si>
    <t>Zee Zees Harvest Mixed Fruit, 4.5oz</t>
  </si>
  <si>
    <t>Beans Garbanzo, Canned</t>
  </si>
  <si>
    <t>A5000</t>
  </si>
  <si>
    <t>Zee Zees Original Hummus Cup, 3 oz</t>
  </si>
  <si>
    <t>1 MA</t>
  </si>
  <si>
    <t>A5050</t>
  </si>
  <si>
    <t>Zee Zees Original Hummus Cup, 4.5 oz</t>
  </si>
  <si>
    <t>2 MA</t>
  </si>
  <si>
    <t>A5100</t>
  </si>
  <si>
    <t>Zee Zees Roasted Red Pepper Hummus Cup, 3 oz</t>
  </si>
  <si>
    <t>A5150</t>
  </si>
  <si>
    <t>Zee Zees Roasted Red Pepper Hummus Cup, 4.5 oz</t>
  </si>
  <si>
    <t>A5200</t>
  </si>
  <si>
    <t>Zee Zees Taco Hummus Cup, 3 oz</t>
  </si>
  <si>
    <t>A5250</t>
  </si>
  <si>
    <t>Zee Zees Taco Hummus Cup, 4.5 oz</t>
  </si>
  <si>
    <t>Garbanzo Beans, Canned</t>
  </si>
  <si>
    <t>Zee Zees Original Hummus Cup, 3.0oz</t>
  </si>
  <si>
    <t>Zee Zees Roasted Red Pepper Hummus Cup, 3.0oz</t>
  </si>
  <si>
    <t>Zee Zees Roasted Red Pepper Hummus Cup, 4.5oz</t>
  </si>
  <si>
    <t>Zee ZeesTaco Hummus Cup, 3.0oz</t>
  </si>
  <si>
    <t>Zee ZeesTaco Hummus Cup, 4.5oz</t>
  </si>
  <si>
    <t>Pinto Beans, Canned</t>
  </si>
  <si>
    <t>A5700</t>
  </si>
  <si>
    <t>Zee Zees Original Bean Dip, 3 oz</t>
  </si>
  <si>
    <t>A5750</t>
  </si>
  <si>
    <t>Zee Zees Original Bean Dip, 4.5oz</t>
  </si>
  <si>
    <t>Zee Zees Original Bean Dip 3.0 oz</t>
  </si>
  <si>
    <t>1MA</t>
  </si>
  <si>
    <t>Zee Zees Original Bean Dip 4.5 oz</t>
  </si>
  <si>
    <t>2MA</t>
  </si>
  <si>
    <t>PORK PICNIC BNLS FRZ CTN-60 LB</t>
  </si>
  <si>
    <t>Signature Pulled Pork BBQ</t>
  </si>
  <si>
    <t>Traditional Pulled Pork BBQ (Red)</t>
  </si>
  <si>
    <t>Nicks Semi-Dry BBQ</t>
  </si>
  <si>
    <t>Traditional Pulled Pork BBQ (Low-Sodium) Red</t>
  </si>
  <si>
    <r>
      <rPr>
        <sz val="45"/>
        <color rgb="FFC00000"/>
        <rFont val="Aptos Narrow"/>
        <family val="2"/>
        <scheme val="minor"/>
      </rPr>
      <t>PREVIEW ONLY</t>
    </r>
    <r>
      <rPr>
        <sz val="11"/>
        <color rgb="FFC00000"/>
        <rFont val="Aptos Narrow"/>
        <family val="2"/>
        <scheme val="minor"/>
      </rPr>
      <t xml:space="preserve">
</t>
    </r>
    <r>
      <rPr>
        <sz val="40"/>
        <color rgb="FFC00000"/>
        <rFont val="Aptos Narrow"/>
        <family val="2"/>
        <scheme val="minor"/>
      </rPr>
      <t>This is not the official packet and will not be accepted if turned in.</t>
    </r>
    <r>
      <rPr>
        <sz val="30"/>
        <color rgb="FFC00000"/>
        <rFont val="Aptos Narrow"/>
        <family val="2"/>
        <scheme val="minor"/>
      </rPr>
      <t xml:space="preserve">
The official packet is expected to be relased in mid to late January but may be available later depending on when we receive the entitlement per meal rate from USDA. The government shutdown in October/November may cause delays.
This packet preview shows you the items and values that will be on the packet when it is released.  It does not provide you your entitlement value.</t>
    </r>
  </si>
  <si>
    <t>Apples for Further Processing - Bulk</t>
  </si>
  <si>
    <t>Fresh Sliced Apples 16oz  (Prev code #210004)</t>
  </si>
  <si>
    <t>Fresh Sliced Apple 2 oz (prev #210005)</t>
  </si>
  <si>
    <t>Fresh Sliced Apples 4 oz (Prev #210006)</t>
  </si>
  <si>
    <t>1 c</t>
  </si>
  <si>
    <t>Fresh Sliced Apples 3 oz (Prev #210003)</t>
  </si>
  <si>
    <t>3/4 c</t>
  </si>
  <si>
    <t>Fresh Sliced Apple - GREEN - 100/2 oz</t>
  </si>
  <si>
    <t>ASA10001</t>
  </si>
  <si>
    <t>Shelf Stable Applesauce Cup, Unsweetened-Original</t>
  </si>
  <si>
    <t>ASA10013</t>
  </si>
  <si>
    <t>Shelf Stable Applesauce Cup, Unsweetened Cinnamon</t>
  </si>
  <si>
    <t>ASA10014</t>
  </si>
  <si>
    <t>Shelf Stable Applesauce Cup, Unsweetened Strawberry</t>
  </si>
  <si>
    <t>ASA10015</t>
  </si>
  <si>
    <t>Shelf Stable Applesauce Cup, Unsweetened Strawberry-Banana</t>
  </si>
  <si>
    <t>ASA10017</t>
  </si>
  <si>
    <t>Shelf Stable Applesauce Cup, Unsweetened Peach</t>
  </si>
  <si>
    <t>ASA10018</t>
  </si>
  <si>
    <t>Shelf Stable Applesauce Cup, Unsweetened Watermelon</t>
  </si>
  <si>
    <t>ASA10020</t>
  </si>
  <si>
    <t>Shelf Stable Applesauce Cup, Unsweetened Mixed Berries</t>
  </si>
  <si>
    <t>ASA10027</t>
  </si>
  <si>
    <t>Shelf Stable Applesauce Cup, Unsweetened Birthday Cake</t>
  </si>
  <si>
    <t>ASA10028</t>
  </si>
  <si>
    <t>Shelf Stable Applesauce Cup, Unsweetened Sour Apple</t>
  </si>
  <si>
    <t>ASA10037</t>
  </si>
  <si>
    <t xml:space="preserve">Shelf Stable Applesauce Pouch, Unsweetened-Original </t>
  </si>
  <si>
    <t>ASA10038</t>
  </si>
  <si>
    <t>Shelf Stable Applesauce Pouch, Unsweetened-Cinnamon</t>
  </si>
  <si>
    <t>ASA10039</t>
  </si>
  <si>
    <t>Shelf Stable Applesauce Pouch, Unsweetened-Strawberry</t>
  </si>
  <si>
    <t>ASA10046</t>
  </si>
  <si>
    <t>Shelf Stable Applesauce Cup, Unsweetened Sour Cherry</t>
  </si>
  <si>
    <t>ASA10053</t>
  </si>
  <si>
    <t>Shelf Stable Applesauce Cup, Unsweetened-Grape</t>
  </si>
  <si>
    <t>ASA10063</t>
  </si>
  <si>
    <t>Shelf Stable Applesauce Pouch, Unsweetened- Peach</t>
  </si>
  <si>
    <t>ASA10064</t>
  </si>
  <si>
    <t>Shelf Stable Applesauce Pouch, Unsweetened- Mixed Berries</t>
  </si>
  <si>
    <t>ASA10065</t>
  </si>
  <si>
    <t>Shelf Stable Applesauce Cup, Unsweetened Razzleberry</t>
  </si>
  <si>
    <t>CHICKEN LARGE CHILLED -BULK</t>
  </si>
  <si>
    <t>GK DICED CHICKEN 6/5# FC</t>
  </si>
  <si>
    <t>GK CHICKEN FAJITA STRIPS 6/5# FC</t>
  </si>
  <si>
    <t>WG BREADED CHICKEN NUGGET</t>
  </si>
  <si>
    <t>WG BREADED CHICKEN TENDER SHAPED STRIP</t>
  </si>
  <si>
    <t>WG BREADED CHICKEN PATTY</t>
  </si>
  <si>
    <t>GK CN WHLGRN BRD PPCRN SMCKR 6/5# FC</t>
  </si>
  <si>
    <t>GK WG HOMESTYLE BRD NUG 6/5# FC</t>
  </si>
  <si>
    <t>GK WG HOMESTYLE BREADED BREAKFAST PATTY</t>
  </si>
  <si>
    <t>GK WG SPICY BREADED CHICKEN PATTY W/ ISP</t>
  </si>
  <si>
    <t xml:space="preserve">GK HOMESTYLE WG BREADED CHICKEN STRIPS </t>
  </si>
  <si>
    <t>GK WHLGRN HOMESTYLE BRD PAT 6/5# FC</t>
  </si>
  <si>
    <t>NAE WG BREADED POPCORN CHICKEN SMACKERS</t>
  </si>
  <si>
    <t>NAE WG HOMESTYLE BRD CHICKEN PATTY W/ ISP</t>
  </si>
  <si>
    <t>NAE WG HOMESTYLE SPICY BREADED CHICKEN PATTY W/ISP</t>
  </si>
  <si>
    <t>GK WHLGRN BRD B/S BRST 6/5# FC</t>
  </si>
  <si>
    <t>GK WHLGRN BRD BRST CHNK 6/5# FC</t>
  </si>
  <si>
    <t>GK WG BREADED CHICKEN BREAST FILLET</t>
  </si>
  <si>
    <t>GK FC B/S WG BREADED CHICKEN BREAST STRIPS</t>
  </si>
  <si>
    <t>GK WG BREADED BREAST CHICKEN TENDERS</t>
  </si>
  <si>
    <t>GK DARK MEAT CHICKEN STRIPS W/ GRILL MARK 6/5# FC</t>
  </si>
  <si>
    <t>GK FC WG BREADED CHICKEN DARK MEAT CHUNKS</t>
  </si>
  <si>
    <t>GK BREADED CHICKEN DRUMSTICK FC</t>
  </si>
  <si>
    <t>GK WHLGRN BRD DRK MT PCORN SMCKR 6/5# FC</t>
  </si>
  <si>
    <t>Chicken LG Chilled Bulk</t>
  </si>
  <si>
    <t>Rotisserie Pulled Chicken  (W/D) ** Not Available in FL, TN, GA, NC,SC**</t>
  </si>
  <si>
    <t>WG Breaded Nugget  (W/D)</t>
  </si>
  <si>
    <t>WG Breaded Popcorn Chicken  (W/D)</t>
  </si>
  <si>
    <t>WG Breaded Breakfast Patty  (W/D)</t>
  </si>
  <si>
    <t>WG Breaded Patty  (W/D)</t>
  </si>
  <si>
    <t>Chipotle Chicken (Natural Proportion W/D)</t>
  </si>
  <si>
    <t>WG Breaded Savory Fillet (W)</t>
  </si>
  <si>
    <t>WG Breaded Dill Flavored Fillet (W)</t>
  </si>
  <si>
    <t>WG Breaded Spicy Fillet (W)</t>
  </si>
  <si>
    <t>WG Breaded Breakfast Fillet Savory (W)</t>
  </si>
  <si>
    <t>WG Breaded Tender Fritter (W)</t>
  </si>
  <si>
    <t>WG Breaded Dill Chunks (W)</t>
  </si>
  <si>
    <t>WG Breaded Breast Chunks (W)</t>
  </si>
  <si>
    <t>WG Breaded Breast Chunks Glazed  Asian Style (W)</t>
  </si>
  <si>
    <t>WG Breaded Breast Chunks Buffalo Style (W)</t>
  </si>
  <si>
    <t>NON WG Breaded "Louisiana Style" Fillet (W)</t>
  </si>
  <si>
    <t>WG Breaded Spicy Fillet w/ Foil Bag (W)</t>
  </si>
  <si>
    <t>WG Breaded Savory Fillet w/ Foil Bag (W)</t>
  </si>
  <si>
    <t>Boneless Roasted Chicken Bites (W)</t>
  </si>
  <si>
    <t>WG Breaded Patty (W)</t>
  </si>
  <si>
    <t>WG Breaded Breakfast Patty (W)</t>
  </si>
  <si>
    <t>WG Breaded Spicy Patty (W)</t>
  </si>
  <si>
    <t>WG Breaded Nugget (W)</t>
  </si>
  <si>
    <t>WG Breaded Popcorn Chicken (W)</t>
  </si>
  <si>
    <t>Fully Cooked Roasted Wings (W)</t>
  </si>
  <si>
    <t>NAE WG Breaded Breast Bite (W)</t>
  </si>
  <si>
    <t>NAE WG Breaded Tender Fritter (W)</t>
  </si>
  <si>
    <t>NAE WG Breaded Spicy Fillet (W)</t>
  </si>
  <si>
    <t>NAE WG Breaded Savory Fillet (W)</t>
  </si>
  <si>
    <t>NON WG Breaded "Louisiana Style" Fillet  NAE (W)</t>
  </si>
  <si>
    <t>NAE WG Breaded Breakfast Fillet Savory (W)</t>
  </si>
  <si>
    <t>Grilled Chicken Breast Fillet (W)</t>
  </si>
  <si>
    <t>WG Tempura Chicken (D)</t>
  </si>
  <si>
    <t>Chicken Sausage Patty  (D)</t>
  </si>
  <si>
    <t>Mini Corn Dog WG Nuggets (D)</t>
  </si>
  <si>
    <t>WG Mini Maple Pancake Chicken Bites (D)</t>
  </si>
  <si>
    <t>Chopped Asada Seasoned Chicken (D)</t>
  </si>
  <si>
    <t>Oven Roasted Drumsticks (D)</t>
  </si>
  <si>
    <t>Tomato Paste</t>
  </si>
  <si>
    <t>REDNA2ZC168</t>
  </si>
  <si>
    <t>Marinara Sauce Dipping Cups (Sugar/ Low Sodium) 2.5 oz  Cups</t>
  </si>
  <si>
    <t>1/2 cup R/O</t>
  </si>
  <si>
    <t>REDNAHZC264</t>
  </si>
  <si>
    <t>Marinara Sauce Dipping Cups ( Sugar/ Low Sodium)  264 / 1.25 oz. Cups</t>
  </si>
  <si>
    <t>1/4 cup R/O</t>
  </si>
  <si>
    <t>RPKNC9H</t>
  </si>
  <si>
    <t>Marinara Sauce 6/105 oz Pouch Pack</t>
  </si>
  <si>
    <t>RPKNA9E</t>
  </si>
  <si>
    <t>Marinara Sauce Nutritionally Enhanced Low Sodium #10 cans</t>
  </si>
  <si>
    <t>REDSC99</t>
  </si>
  <si>
    <t>Salsa Nutritionally Enhanced Low Sodium #10 cans</t>
  </si>
  <si>
    <t>REDYL9P</t>
  </si>
  <si>
    <t>Ketchup / Naturally Balanced (w/Sugar - Enhanced Low Sodium)- 112.5 z plastic jug</t>
  </si>
  <si>
    <t>REDY599</t>
  </si>
  <si>
    <t>Ketchup / Fancy 33%  -  #10 Cans</t>
  </si>
  <si>
    <t>REDY59P</t>
  </si>
  <si>
    <t xml:space="preserve">Ketchup / Fancy 33%  - 114 oz. Jugs w/ Pump </t>
  </si>
  <si>
    <t>REDYL7D</t>
  </si>
  <si>
    <t>Ketchup / Naturally Balanced (w/Sugar - Enhanced Low Sodium)- 2/1.5 gal. Dispenser Pouch Pack</t>
  </si>
  <si>
    <t>REDYL99</t>
  </si>
  <si>
    <t>Ketchup  / Naturally Balanced (Made w/Sugar - Low Sodium)  6/#10 Cans</t>
  </si>
  <si>
    <t>REDYS9G</t>
  </si>
  <si>
    <t>KETCHUP Fancy Made with Sugar - NO HFCS 1000/9 Gram Packets</t>
  </si>
  <si>
    <t>RPKUA99</t>
  </si>
  <si>
    <t>Tomato Paste #10 cans</t>
  </si>
  <si>
    <t>RPKDX99</t>
  </si>
  <si>
    <t>Concentrated Crushed Tomatoes #10 cans</t>
  </si>
  <si>
    <t>RPKIL9E</t>
  </si>
  <si>
    <t>Pizza Sauce Nutritionally Enhanced Low Sodium Fully Prepared #10 cans</t>
  </si>
  <si>
    <t>RPK1A99</t>
  </si>
  <si>
    <t>Sloppy Joe Sauce #10 cans</t>
  </si>
  <si>
    <t>RPKMA9C</t>
  </si>
  <si>
    <t>Spaghetti Sauce #10 cans</t>
  </si>
  <si>
    <t>RPKMA9E</t>
  </si>
  <si>
    <t>Spaghetti Sauce Nutritionally Enhanced Low Sodium #10 cans</t>
  </si>
  <si>
    <t>REDMDX9</t>
  </si>
  <si>
    <t>Plant Based Pasta Sauce Bolognese #10 cans</t>
  </si>
  <si>
    <t>1 1/4 cup R/O</t>
  </si>
  <si>
    <t xml:space="preserve"> </t>
  </si>
  <si>
    <t>REDNA1Z</t>
  </si>
  <si>
    <t>Marinara Sauce Dunk Cups (Made with Sugar/ Enhanced Low Sodium) 250 / 1 oz. Cups</t>
  </si>
  <si>
    <t>1/8 cup R/O</t>
  </si>
  <si>
    <t>Marinara Sauce Dipping Cups (Made with Sugar/ Enhanced Low Sodium) 168 / 2.5 oz  Cups</t>
  </si>
  <si>
    <t>REDNA2ZC84</t>
  </si>
  <si>
    <t>Marinara Sauce Dipping Cups (Made with Sugar/ Enhanced Low Sodium)  84 / 2.5 oz Cups</t>
  </si>
  <si>
    <t>Marinara Sauce Dipping Cups (Made with Sugar/ Enhanced Low Sodium)  264 / 1.25 oz. Cups</t>
  </si>
  <si>
    <t>REDOA1Z</t>
  </si>
  <si>
    <t>BBQ Sauce / Naturally Balanced (Made with Sugar/ Enhanced Low Sodium) 250 / 1 oz Plastic Dunk Cups</t>
  </si>
  <si>
    <t>REDOA5P</t>
  </si>
  <si>
    <t>BBQ Sauce / Naturally Balanced: Enhanced Low Sodium - 4 /1 Gallon Plastic Bottle</t>
  </si>
  <si>
    <t>REDRL99</t>
  </si>
  <si>
    <t>Nutritionally Enhanced Low Sodium Enchilada Sauce</t>
  </si>
  <si>
    <t>REDSC2ZC168</t>
  </si>
  <si>
    <t>Salsa Dipping Cups (Made with Sugar/ Enhanced Low Sodium) 168 / 3 oz Cups</t>
  </si>
  <si>
    <t>REDSC2ZC84</t>
  </si>
  <si>
    <t>Salsa Dipping Cups (Made with Sugar/ Enhanced Low Sodium) 84 / 3 oz Cups</t>
  </si>
  <si>
    <t>Nutritionally Enhanced Low Sodium Salsa</t>
  </si>
  <si>
    <t>REDSCHZC264</t>
  </si>
  <si>
    <t>Salsa Dipping Cups (Made with Sugar/ Enhanced Low Sodium)  264 / 1.5 oz  Cups</t>
  </si>
  <si>
    <t>REDY51Z</t>
  </si>
  <si>
    <t>Ketchup / Naturally Balanced (Made w/Sugar - Enhanced Low Sodium)- 250 / 1 oz. Plastic Dunk Cups</t>
  </si>
  <si>
    <t>REDY59G</t>
  </si>
  <si>
    <t>Ketchup / Fancy 33%  -  9 gm Foil Packets (white)</t>
  </si>
  <si>
    <t>REDYL3G</t>
  </si>
  <si>
    <t>Ketchup / Naturally Balanced (Made with sugar / Enhanced Low Sodium)  3 gal. Bag in Box</t>
  </si>
  <si>
    <t>Ketchup / Naturally Balanced (Made w/Sugar - Enhanced Low Sodium)- 2/1.5 gal. Dispenser Pouch Pack</t>
  </si>
  <si>
    <t>Ketchup  / Naturally Balanced (Made w/Sugar - Enhanced Low Sodium)  6/#10 Cans</t>
  </si>
  <si>
    <t>REDYL9G</t>
  </si>
  <si>
    <t>Ketchup / Naturally Balanced (Made w/Sugar - Enhanced Low Sodium)- 1,000 / 9 gm Foil Packets</t>
  </si>
  <si>
    <t>Ketchup / Naturally Balanced (Made w/Sugar- Enhanced Low Sodium) - 112.5 oz Jugs w/ Pump</t>
  </si>
  <si>
    <t>Sloppy Joe Sauce</t>
  </si>
  <si>
    <t>Concentrated Crushed Tomatoes</t>
  </si>
  <si>
    <t>Nutritionally Enhanced Low Sodium Fully Prepared Pizza Sauce</t>
  </si>
  <si>
    <t>RPKIL9R</t>
  </si>
  <si>
    <t>Pizza Sauce - Fully Prepared</t>
  </si>
  <si>
    <t xml:space="preserve">Spaghetti Sauce </t>
  </si>
  <si>
    <t>Nutritionally Enhanced Low Sodium Spaghetti Sauce</t>
  </si>
  <si>
    <t xml:space="preserve">Nutritionally Enhanced Low Sodium Marinara Sauce </t>
  </si>
  <si>
    <t>VINMS99</t>
  </si>
  <si>
    <t>Spaghetti Sauce - Low Sodium - #10 cans</t>
  </si>
  <si>
    <t>Plant Based Pasta Sauce Bolognese</t>
  </si>
  <si>
    <t>CHICKEN, LARGE BIRD, CHILLED - BULK</t>
  </si>
  <si>
    <t>Seasoned pulled chicken (80% dark, 20% white)</t>
  </si>
  <si>
    <t>WG W/D slider (no soy)</t>
  </si>
  <si>
    <t>WG W/D tenderes</t>
  </si>
  <si>
    <t>WG W/D patty</t>
  </si>
  <si>
    <t>Spicy WG W/D patty</t>
  </si>
  <si>
    <t>WG W/D nuggets</t>
  </si>
  <si>
    <r>
      <t xml:space="preserve">Premium Artisan </t>
    </r>
    <r>
      <rPr>
        <b/>
        <i/>
        <sz val="14"/>
        <color rgb="FFC00000"/>
        <rFont val="Aptos Narrow"/>
        <family val="2"/>
        <scheme val="minor"/>
      </rPr>
      <t xml:space="preserve">Spicy </t>
    </r>
    <r>
      <rPr>
        <sz val="14"/>
        <color rgb="FF333333"/>
        <rFont val="Aptos Narrow"/>
        <family val="2"/>
        <scheme val="minor"/>
      </rPr>
      <t>WG Chicken Breast Fillet - WM</t>
    </r>
  </si>
  <si>
    <t>Premium Artisan WG Chicken Breast Fillet - WM</t>
  </si>
  <si>
    <t>Premium Artisan WG Chicken Breast Slider Fillet - WM</t>
  </si>
  <si>
    <r>
      <t xml:space="preserve">Rich-Fil-Yay! </t>
    </r>
    <r>
      <rPr>
        <b/>
        <i/>
        <sz val="14"/>
        <color theme="6"/>
        <rFont val="Aptos Narrow"/>
        <family val="2"/>
        <scheme val="minor"/>
      </rPr>
      <t>Dill Seasoned</t>
    </r>
    <r>
      <rPr>
        <sz val="14"/>
        <color rgb="FF333333"/>
        <rFont val="Aptos Narrow"/>
        <family val="2"/>
        <scheme val="minor"/>
      </rPr>
      <t xml:space="preserve"> WG Chicken Breast Fillet - WM</t>
    </r>
  </si>
  <si>
    <t>Premium Artisan WG Boneless Chicken Wing/Breast Chunks - WM</t>
  </si>
  <si>
    <t>Grilled boneless wings/breast chunks - WM</t>
  </si>
  <si>
    <r>
      <t xml:space="preserve">Premium Artisan </t>
    </r>
    <r>
      <rPr>
        <b/>
        <i/>
        <sz val="14"/>
        <color rgb="FFC00000"/>
        <rFont val="Aptos Narrow"/>
        <family val="2"/>
        <scheme val="minor"/>
      </rPr>
      <t>Spicy</t>
    </r>
    <r>
      <rPr>
        <i/>
        <sz val="14"/>
        <color rgb="FF333333"/>
        <rFont val="Aptos Narrow"/>
        <family val="2"/>
        <scheme val="minor"/>
      </rPr>
      <t xml:space="preserve"> </t>
    </r>
    <r>
      <rPr>
        <sz val="14"/>
        <color rgb="FF333333"/>
        <rFont val="Aptos Narrow"/>
        <family val="2"/>
        <scheme val="minor"/>
      </rPr>
      <t>WG Chicken Breast Tenders - WM</t>
    </r>
  </si>
  <si>
    <t>Premium Artisan WG Chicken Breast Tenders - WM</t>
  </si>
  <si>
    <t>Premium Artisan WG Chicken breast patty - Made with Whole Muscle</t>
  </si>
  <si>
    <t>Premium Artisan WG Chicken Nuggets - Made With Whole Muscle</t>
  </si>
  <si>
    <r>
      <t>Premium Artisan</t>
    </r>
    <r>
      <rPr>
        <b/>
        <sz val="14"/>
        <color rgb="FFC00000"/>
        <rFont val="Aptos Narrow"/>
        <family val="2"/>
        <scheme val="minor"/>
      </rPr>
      <t xml:space="preserve"> Spicy</t>
    </r>
    <r>
      <rPr>
        <b/>
        <sz val="14"/>
        <rFont val="Aptos Narrow"/>
        <family val="2"/>
        <scheme val="minor"/>
      </rPr>
      <t xml:space="preserve"> </t>
    </r>
    <r>
      <rPr>
        <sz val="14"/>
        <rFont val="Aptos Narrow"/>
        <family val="2"/>
        <scheme val="minor"/>
      </rPr>
      <t>WG chicken breast patty - Made with Whole Muscle</t>
    </r>
  </si>
  <si>
    <t>Grilled Seasoned Made With Whole Muscle Chicken Breast Patty</t>
  </si>
  <si>
    <t>Dark Meat Chicken Sausage Patty</t>
  </si>
  <si>
    <r>
      <t xml:space="preserve">Roasted Garlic Basil Chicken Meatballs with Mozzarella Cheese </t>
    </r>
    <r>
      <rPr>
        <i/>
        <sz val="14"/>
        <color rgb="FF333333"/>
        <rFont val="Aptos Narrow"/>
        <family val="2"/>
        <scheme val="minor"/>
      </rPr>
      <t>(dairy allergen only)</t>
    </r>
  </si>
  <si>
    <r>
      <t xml:space="preserve">Mango jalapeno gourmet meatballs with Monterey Jack Cheese </t>
    </r>
    <r>
      <rPr>
        <i/>
        <sz val="14"/>
        <color rgb="FF333333"/>
        <rFont val="Aptos Narrow"/>
        <family val="2"/>
        <scheme val="minor"/>
      </rPr>
      <t>(dairy allergen only)</t>
    </r>
  </si>
  <si>
    <t>Premium Artisan WG Chicken Poppers</t>
  </si>
  <si>
    <r>
      <t>Premium Artisan</t>
    </r>
    <r>
      <rPr>
        <b/>
        <sz val="14"/>
        <color rgb="FF333333"/>
        <rFont val="Aptos Narrow"/>
        <family val="2"/>
        <scheme val="minor"/>
      </rPr>
      <t xml:space="preserve"> </t>
    </r>
    <r>
      <rPr>
        <b/>
        <sz val="14"/>
        <color rgb="FFC00000"/>
        <rFont val="Aptos Narrow"/>
        <family val="2"/>
        <scheme val="minor"/>
      </rPr>
      <t>Spicy</t>
    </r>
    <r>
      <rPr>
        <b/>
        <sz val="14"/>
        <rFont val="Aptos Narrow"/>
        <family val="2"/>
        <scheme val="minor"/>
      </rPr>
      <t xml:space="preserve"> </t>
    </r>
    <r>
      <rPr>
        <sz val="14"/>
        <rFont val="Aptos Narrow"/>
        <family val="2"/>
        <scheme val="minor"/>
      </rPr>
      <t>WG chicken breast patty - Made with Whole Muscle</t>
    </r>
  </si>
  <si>
    <t>Apples for Further Processing-Bulk</t>
  </si>
  <si>
    <t>SA100</t>
  </si>
  <si>
    <t>FRESH SLICED APPLES, 2.4oz /PKG, 100 PKG/CS</t>
  </si>
  <si>
    <t>1/2 C</t>
  </si>
  <si>
    <t>SA100B</t>
  </si>
  <si>
    <t>FRESH SLICED APPLES, 2oz/PKG, 100 PKG/CS</t>
  </si>
  <si>
    <t>SA10X1</t>
  </si>
  <si>
    <t>BULK SLICED APPLES, 1lbs/PKG, 10 PKGS/CS</t>
  </si>
  <si>
    <t>SA200</t>
  </si>
  <si>
    <t>FRESH SLICED APPLES, 2oz/PKG, 200 PKGS/CS</t>
  </si>
  <si>
    <t>SA2X10</t>
  </si>
  <si>
    <t>BULK SLICED APPLES, 10Lbs/PKG, 2 PKGS/CS</t>
  </si>
  <si>
    <t>SA4X10</t>
  </si>
  <si>
    <t>BULK SLICED APPLES, 10Lbs/PKG, 4 PKGS/CS</t>
  </si>
  <si>
    <t>SA50</t>
  </si>
  <si>
    <t>FRESH SLICED APPLES, 2.4oz /PKG, 50 PKGS/CS</t>
  </si>
  <si>
    <t>SA5X2</t>
  </si>
  <si>
    <t>BULK SLICED APPLES, 2lbs/PKG, 5 PKGS/CS</t>
  </si>
  <si>
    <t>SA100C</t>
  </si>
  <si>
    <t>FRESH SLICED APPLES, 3oz/PKG, 100 PKGS/CS</t>
  </si>
  <si>
    <t>3/4 C</t>
  </si>
  <si>
    <t>WGR Spicy  Jalapeno Cheese Bites (8 piece serv)</t>
  </si>
  <si>
    <t>WGR Cheesy Mac Bites (5 piece serv)</t>
  </si>
  <si>
    <t>WG Mexican Street Corn Bites (5 pieces per serving)</t>
  </si>
  <si>
    <t>REDUCED SODIUM PIZZA CHEESE CRUNCHERS MADE WITH WHOLE GRAINS</t>
  </si>
  <si>
    <t>Mozzarella Cheese Sticks (4 piece serv)</t>
  </si>
  <si>
    <t>WGR Reduced Sodium Cheese Sticks  (5 pc serv)</t>
  </si>
  <si>
    <t>WGR Breaded Mozzarella Cheese Sticks (6 piece serv)</t>
  </si>
  <si>
    <t>WGR Pizza Cheese Cruncher (4 piece Serving)</t>
  </si>
  <si>
    <t>FLOUR BREAD-BULK</t>
  </si>
  <si>
    <t>5” WGR Proof &amp; Bake Sheeted Pizza Dough: 1 crust</t>
  </si>
  <si>
    <t>4" Whole Grain Rich Mini Flat 192/1oz</t>
  </si>
  <si>
    <t>WGR Triple Chocolate Filled Cookie Made with Hershey's Chocolate</t>
  </si>
  <si>
    <t>Wheat Dinner Roll Dough</t>
  </si>
  <si>
    <t>RTO made with whole grain dinner roll</t>
  </si>
  <si>
    <t>ZTF Biscuit Dough Round Handi-Split</t>
  </si>
  <si>
    <t>UBR - THE ULTIMATE BREAKFAST ROUND™</t>
  </si>
  <si>
    <t>WGR IW CONFETTI CAKE FILLED COOKIE WITH FROSTING</t>
  </si>
  <si>
    <t>Traditional Sweet Roll</t>
  </si>
  <si>
    <t>UBR - THE ULTIMATE BREAKFAST ROUND(TM) BAKED (IND WRAPPED)</t>
  </si>
  <si>
    <t>51% Whole Grain Dinner Roll Dough</t>
  </si>
  <si>
    <t>12'' x 16'' Made w/ Whole Grains Dough: 1/12 crust</t>
  </si>
  <si>
    <t>MINI SUB RLL DGH MADE W/ WHLE GRN /51</t>
  </si>
  <si>
    <t>RIP STICK(TM) BREADSTICK DGH MADE W/WHOLE GRN/51</t>
  </si>
  <si>
    <t>2 oz 51% Whole Grain Biscuit Dough Handi-Split</t>
  </si>
  <si>
    <t>UBR - Ultimate Breadkfast Round - Oatmeal Chocolate Chip (Baked and IW)</t>
  </si>
  <si>
    <t>Whole Grain Rich Dinner Roll Dough 2.5 oz.</t>
  </si>
  <si>
    <t>Whole Grain Rich Cinnamon Swirl Dough 2oz</t>
  </si>
  <si>
    <t>WG 16" Par Baked Pizza Crust (1/8 crust)</t>
  </si>
  <si>
    <t>Whole Grain Rich Sweet Hawaiian Roll Dough</t>
  </si>
  <si>
    <t>7'' Presheeted Pizza Dough: 1 crust</t>
  </si>
  <si>
    <t>Fresh 'N Ready Signature WGR 16" Oven Rising Sheeted Pizza Dough: 1/8 crust</t>
  </si>
  <si>
    <t>FRESH N READY THIN 16" OVEN RISING SHEETED PIZZA DOUGH: 1/8 CRUST</t>
  </si>
  <si>
    <t>Fresh n' Ready Oven Rising 16" Sheeted Pizza Dough with Sauce Ring: 1/8 crust</t>
  </si>
  <si>
    <t>DELUXE WHITE SUB ROLL DOUGH</t>
  </si>
  <si>
    <t>NUT FREE WHOLE GRAIN RICH CHOCOLATE CHIP MADE WITH HERSHEY’S BAKED COOKIE I/W</t>
  </si>
  <si>
    <t>NO PROOF 51% WG MINI SUBMARINE DOUGH</t>
  </si>
  <si>
    <t>BERRIES ‘N CREAM FILLED COOKIE BAKED IW 1.7OZ</t>
  </si>
  <si>
    <t xml:space="preserve">WGR Double Chocolate Filled Bites ( 3 piece serv) </t>
  </si>
  <si>
    <t>WGR Donut Holes (3 piece serv)</t>
  </si>
  <si>
    <t>CHEESE MOZ LM PT SKM UNFZ PROC PK</t>
  </si>
  <si>
    <t>087BC</t>
  </si>
  <si>
    <t>Pepperoni Pizza Breadsticks - Bulk</t>
  </si>
  <si>
    <t>088BC</t>
  </si>
  <si>
    <t>Cheese Pizza Breadsticks - Bulk</t>
  </si>
  <si>
    <t>089MC</t>
  </si>
  <si>
    <t>Pepperoni Pizza Breadsticks - Mylar Formerly 087MC</t>
  </si>
  <si>
    <t>140MC</t>
  </si>
  <si>
    <t>BREAKFAST TURKEY SAUSAGE GRAVY POCKET</t>
  </si>
  <si>
    <t>137MC</t>
  </si>
  <si>
    <t>Breakfast Turkey Ham &amp; Cheese Stuffer</t>
  </si>
  <si>
    <t>1500MC</t>
  </si>
  <si>
    <t>Gluten-Free Beef Pepperoni Pizza Stuffer - Mylar</t>
  </si>
  <si>
    <t>151BC</t>
  </si>
  <si>
    <t>Cheezy Breadsticks - Bulk</t>
  </si>
  <si>
    <t>201MC</t>
  </si>
  <si>
    <t>Pepperoni Split Top Calzone</t>
  </si>
  <si>
    <t>202MC</t>
  </si>
  <si>
    <t>SPLIT TOP CHEESE &amp; SAUCE CALZONE - Mylar</t>
  </si>
  <si>
    <t>208BC</t>
  </si>
  <si>
    <t>SPLIT TOP HAM &amp; CHEESE STUFFER -Bulk</t>
  </si>
  <si>
    <t>1000MC</t>
  </si>
  <si>
    <t>DETROIT STYLE UNCURED BEEF PEPPERONI PIZZA</t>
  </si>
  <si>
    <t>211BC</t>
  </si>
  <si>
    <t>212BC</t>
  </si>
  <si>
    <t>SPLIT TOP CHEESE &amp; SAUCE CALZONE - Bulk</t>
  </si>
  <si>
    <t>5160MC</t>
  </si>
  <si>
    <t>Meat Lovers Stromboli - Mylar</t>
  </si>
  <si>
    <t>1070BC</t>
  </si>
  <si>
    <t>DETROIT STYLE CHEESE PIZZA</t>
  </si>
  <si>
    <t>5195BC</t>
  </si>
  <si>
    <t>TURKEY HAM &amp; CHEESE STROMBOLI</t>
  </si>
  <si>
    <t>900MC</t>
  </si>
  <si>
    <t>GLUTEN-FREE CHEESE &amp; SAUCE PIZZA STUFFER</t>
  </si>
  <si>
    <t>9072BC</t>
  </si>
  <si>
    <t>BREAKFAST SAUSAGE &amp; GRAVY BITES</t>
  </si>
  <si>
    <t>9073BC</t>
  </si>
  <si>
    <t>MINI PEPPERONI CALZONES</t>
  </si>
  <si>
    <t>9074BC</t>
  </si>
  <si>
    <t>MINI CHEESE CALZONES</t>
  </si>
  <si>
    <t>9075BC</t>
  </si>
  <si>
    <t>BUFFALO STYLE CHEESE BITES</t>
  </si>
  <si>
    <t>9077BC</t>
  </si>
  <si>
    <t>GRILLED CHEESE BITES</t>
  </si>
  <si>
    <t>9080BC</t>
  </si>
  <si>
    <t>MOZZARELLA CHEESE BITES</t>
  </si>
  <si>
    <t>Wild Mike's 10-Cut Pepperoni</t>
  </si>
  <si>
    <t>1/8C Veg</t>
  </si>
  <si>
    <t xml:space="preserve">Wild Mike's 10-Cut Cheese </t>
  </si>
  <si>
    <t xml:space="preserve">Wild Mike's 10-Cut Pepperoni - All Beef </t>
  </si>
  <si>
    <t xml:space="preserve">Wild Mike's 8-Cut Pepperoni </t>
  </si>
  <si>
    <t xml:space="preserve">Wild Mike's 8-Cut Cheese </t>
  </si>
  <si>
    <t>Wild Mike's 8-Cut Pepperoni - All Beef</t>
  </si>
  <si>
    <t>Wild Mike's Uncut Pepperoni  (10 WHOLE pies per case)</t>
  </si>
  <si>
    <t>Wild Mike's Uncut Cheese        (10 WHOLE pies per case)</t>
  </si>
  <si>
    <t>Wild Mike's Recipe Ready 10-Cut Cheese NEW</t>
  </si>
  <si>
    <t>Wild Mike's Recipe Ready  Uncut Cheese-Suggested 8 cut  NEW</t>
  </si>
  <si>
    <t>Wild Mike's IW Pepperoni</t>
  </si>
  <si>
    <t>Wild Mike's IW Cheese</t>
  </si>
  <si>
    <t>Wild Mike's 5" Deep Dish Pepperoni - All Beef</t>
  </si>
  <si>
    <t>Wild Mike's 5" Deep Dish Cheese</t>
  </si>
  <si>
    <t>Wild Mike's 5" IW Deep Dish Pepperoni - All Beef</t>
  </si>
  <si>
    <t>Wild Mike's 5" IW Deep Dish Cheese</t>
  </si>
  <si>
    <t>Wild Mike's BULK Breakfast - All Beef</t>
  </si>
  <si>
    <t>Wild Mike's IW Breakfast - All Beef</t>
  </si>
  <si>
    <t>Wild Mike's BULK Brkfst WHITE COUNTRY GRAVY- All Beef</t>
  </si>
  <si>
    <t>Wild Mike's I.W. Brkfst WHITE COUNTRY GRAVY- All Beef</t>
  </si>
  <si>
    <t xml:space="preserve">Wild Mike's Cheese Bread Stick  </t>
  </si>
  <si>
    <t>Wild Mike's Cheese Bites BULK</t>
  </si>
  <si>
    <t>Wild Mike's Cheese &amp; Jalapeno Bites BULK</t>
  </si>
  <si>
    <t xml:space="preserve">Wild Mike's Cheese Pocket BULK  </t>
  </si>
  <si>
    <t xml:space="preserve">Wild Mike's Cheese Pocket IW   </t>
  </si>
  <si>
    <t>Wild Mike's Cheese Bites IW</t>
  </si>
  <si>
    <t>Wild Mike's Cheese &amp; Jalapeno Bites IW</t>
  </si>
  <si>
    <t>CHEESE MOZ LM PT SKM UNFZ PROC PK(41125)</t>
  </si>
  <si>
    <t>BIG DADDY'S™  51% WG FIESTADA Beef Stuffed Sandwich IW</t>
  </si>
  <si>
    <t>BIG DADDY'S™  51% WG Buffalo Style Chicken Stuffed Sandwich IW</t>
  </si>
  <si>
    <t>BIG DADDY'S™  51% WG Turkey &amp; Beef Pepperoni Stuffed Sandwich IW</t>
  </si>
  <si>
    <t>TONY'S®  51% WG Turkey Sausage Breakfast Pizza 50/50</t>
  </si>
  <si>
    <t>TONY'S®  51% WG Turkey Sausage  Breakfast Pizza 50/50 - IW</t>
  </si>
  <si>
    <t>TONY'S®  51% WG Breakfast Bagel With Eggs And Turkey Breakfast Sausage - IW</t>
  </si>
  <si>
    <t>TONY'S®  51% WG Breakfast Bagel With Mozzarella and Eggs - IW</t>
  </si>
  <si>
    <t>TONY'S® FIESTADA® 51% WG Beef Pizza</t>
  </si>
  <si>
    <t>BIG DADDY'S™ Primo 51% WG PAR-BAKED UNCURED TURKEY PEPPERONI PIZZA - PRE-SLICED (8-CUT)</t>
  </si>
  <si>
    <t>BIG DADDY'S™ Primo 16" 51% WG Par-Baked Crust Four Cheese Pizza - Pre-Sliced (8-cut)</t>
  </si>
  <si>
    <t>BIG DADDY'S™ Primo 16" WG Par-Baked Crust Uncured Turkey &amp; Beef Pepperoni Pizza</t>
  </si>
  <si>
    <t>BIG DADDY'S™ Original 16" Rolled Edge Cheese Pizza</t>
  </si>
  <si>
    <t>TONY'S®  51% WG Cheese Pizza 50/50</t>
  </si>
  <si>
    <t>TONY'S®  51% WG Pork Pepperoni  Pizza 50/50</t>
  </si>
  <si>
    <t>BEACON STREET CAFÉ™  WG  Cheese Stuffed Sticks</t>
  </si>
  <si>
    <t>TONY'S® Deep Dish 5" 51% WG Cheese Pizza IW</t>
  </si>
  <si>
    <t>TONY'S®  51% WG Turkey Sausage &amp; Country Gravy Breakfast Pizza</t>
  </si>
  <si>
    <t>TONY'S®  51% WG Bacon Scramble Breakfast Pizza</t>
  </si>
  <si>
    <t>TONY'S® French Bread 6" 51% WG Cheese Pizza 50/50</t>
  </si>
  <si>
    <t>TONY'S® French Bread 6" 51% WG Pork Pepperoni Pizza 50/50</t>
  </si>
  <si>
    <t>TONY'S® French Bread 6" 51% WG Multi Cheese Garlic Pizza 50/50</t>
  </si>
  <si>
    <t>TONY'S® GALAXY PIZZA® 4" Cheese Pizza</t>
  </si>
  <si>
    <t>TONY'S® GALAXY PIZZA® 4" Turkey &amp; Beef Pepperoni Pizza</t>
  </si>
  <si>
    <t>TONY'S® Deep Dish 5in 51% WG Turkey &amp; Beef Pepperoni Pizza 100%</t>
  </si>
  <si>
    <t>COYOTE GRILL™  WG  Chicken &amp; Cheese Quesadilla</t>
  </si>
  <si>
    <t>BIG DADDY'S™ Primo 16" WG Rising Crust Four Cheese Pizza</t>
  </si>
  <si>
    <t>BIG DADDY'S™ Primo 16" WG Rising Crust Turkey and Beef Pepperoni Pizza</t>
  </si>
  <si>
    <t>BIG DADDY'S™ Primo 16" WG Rising Crust Buffalo Chicken Pizza</t>
  </si>
  <si>
    <t>BIG DADDY'S™ Primo 16" WG Pre-Sliced Rising Crust Four Cheese Pizza - 8-Cut</t>
  </si>
  <si>
    <t>BIG DADDY'S™ Primo 16" 51% WG Turkey &amp; Beef Pepperoni Pizza - Pre-Sliced (8-cut)</t>
  </si>
  <si>
    <t>TONY'S® SMARTPIZZA® 51% WG 4x6 Cheese Pizza 50/50</t>
  </si>
  <si>
    <t>TONY'S® SMARTPIZZA® 51% WG 4x6 Pork Pepperoni Pizza 50/50</t>
  </si>
  <si>
    <t>TONY'S® SMARTPIZZA® 51% WG 4X6 Cheese Pizza</t>
  </si>
  <si>
    <t>BIG DADDY'S™ Bold 16" WG Rolled Edge Cheese Pizza</t>
  </si>
  <si>
    <t>CHICKEN LEGS CHILLED-BULK</t>
  </si>
  <si>
    <t>CHEF ONE®  0.8oz Chicken &amp; Vegetable Commodity Dumpling with Whole Wheat Wrapper</t>
  </si>
  <si>
    <t>67</t>
  </si>
  <si>
    <t>MINH®  Orange Chicken (Lightly Breaded) Stir Fry Kit</t>
  </si>
  <si>
    <t>169</t>
  </si>
  <si>
    <t>MINH®  Teriyaki Chicken (unbreaded) Stir Fry Kit</t>
  </si>
  <si>
    <t>240</t>
  </si>
  <si>
    <t>Raw Shelled Peanuts</t>
  </si>
  <si>
    <t>PB &amp; Grape Jelly Sandwich on Wheat Bread</t>
  </si>
  <si>
    <t>PB &amp; Strawberry Jam Sandwich on Wheat Bread</t>
  </si>
  <si>
    <t>Peanut Butter Cups</t>
  </si>
  <si>
    <t>Peanut Butter Cans</t>
  </si>
  <si>
    <t>PB &amp; Honey Spread Sandwich on Wheat Bread</t>
  </si>
  <si>
    <t>PB &amp; Raspberry Spread Sandwich on Wheat Bread</t>
  </si>
  <si>
    <t>PB &amp; Chocolate Flavored Spread Sandwich on Wheat Bread</t>
  </si>
  <si>
    <t>PB &amp; Apple Cinnamon Sandwich on Wheat Bread</t>
  </si>
  <si>
    <t>00801WG</t>
  </si>
  <si>
    <t>Cheese WG Lasagna Rollup (Bulk)</t>
  </si>
  <si>
    <t>00803WG</t>
  </si>
  <si>
    <t>WG Stuffed Shells</t>
  </si>
  <si>
    <t>00832WG</t>
  </si>
  <si>
    <t xml:space="preserve">Square WG Ravioli (Bulk) </t>
  </si>
  <si>
    <t>00906WG</t>
  </si>
  <si>
    <t>WG Baked Ziti</t>
  </si>
  <si>
    <t>1/8 C</t>
  </si>
  <si>
    <t xml:space="preserve">ANYTIMERS® Cheese Pizza Kit </t>
  </si>
  <si>
    <t xml:space="preserve">ANYTIMERS® Cheese &amp; Turkey Pepperoni Pizza Kit </t>
  </si>
  <si>
    <t xml:space="preserve">ANYTIMERS® BBQ Chicken Pizza  </t>
  </si>
  <si>
    <t xml:space="preserve">WG Breaded Oven Ready Mini Mozzarella Bite (bulk) </t>
  </si>
  <si>
    <t xml:space="preserve">WG Breaded Oven Ready Spicy Mini Mozzarella Bites (Bulk) </t>
  </si>
  <si>
    <t>WG Breaded Oven Teady Mozzerella Sticks</t>
  </si>
  <si>
    <t>Mini Cheese Pizza WG Bagel</t>
  </si>
  <si>
    <t xml:space="preserve">WG PizzaBoli (I/W) </t>
  </si>
  <si>
    <t xml:space="preserve">Garlic Cheesy WG Twiz-Stik  (Bulk) </t>
  </si>
  <si>
    <t>Grilled Cheese Pull Apart</t>
  </si>
  <si>
    <t>Turkey &amp; 2 Cheese on WG Wedge (I/W)</t>
  </si>
  <si>
    <t>Turkey Ham, Turkey Pepperoni &amp; Cheese on WG Sub Sandwich (I/W)</t>
  </si>
  <si>
    <t>Turkey Pepperoni &amp; Mozz Grilled Cheese</t>
  </si>
  <si>
    <t xml:space="preserve">  Buffalo Style Chicken &amp; Cheddar on WG Brioche Bun (I/W) </t>
  </si>
  <si>
    <t>Barrel Cheese</t>
  </si>
  <si>
    <t xml:space="preserve">  Cheese WG Lasagna Rollup (Bulk) </t>
  </si>
  <si>
    <t xml:space="preserve">WG Stuffed Shells (Bulk)  </t>
  </si>
  <si>
    <t>00804WG</t>
  </si>
  <si>
    <t xml:space="preserve">  Jumbo Cheese WG Ravioli (Bulk) </t>
  </si>
  <si>
    <t>00808WG</t>
  </si>
  <si>
    <t xml:space="preserve">   Cheese WG Lasagna Rollup (Bulk) </t>
  </si>
  <si>
    <t>00821WG</t>
  </si>
  <si>
    <t xml:space="preserve">Cheese &amp; Vegetable WG Lasagna Rollup (Bulk) </t>
  </si>
  <si>
    <t>00825WG</t>
  </si>
  <si>
    <t xml:space="preserve">  Double Stuffed WG Pasta Rolls (Bulk) </t>
  </si>
  <si>
    <t>00830WG</t>
  </si>
  <si>
    <t xml:space="preserve">WG Tortellini (Bulk) </t>
  </si>
  <si>
    <t>00837WG</t>
  </si>
  <si>
    <t xml:space="preserve">Mini Cheese WG Ravioli (Bulk) </t>
  </si>
  <si>
    <t xml:space="preserve">Garlic Cheesy WG Twiz-Stik (Bulk) </t>
  </si>
  <si>
    <t xml:space="preserve">Mini Cheese Pizza WG Bagel  (Bulk) </t>
  </si>
  <si>
    <t xml:space="preserve">Turkey Pepperoni &amp; Cheese Mini Pizza WG Bagel (Bulk) </t>
  </si>
  <si>
    <t xml:space="preserve">WG PizzaBoli (Bulk) </t>
  </si>
  <si>
    <t xml:space="preserve">  PizzaBoli WG Bites (Bulk) </t>
  </si>
  <si>
    <t xml:space="preserve">WG Breaded Oven Ready Mozzarella Sticks(Bulk) </t>
  </si>
  <si>
    <t xml:space="preserve">WG Breaded Oven Ready Mini Mozzarella Bites (Bulk) </t>
  </si>
  <si>
    <t xml:space="preserve">WG Breaded Oven Ready Square Cheese Ravioli (Bulk) </t>
  </si>
  <si>
    <t xml:space="preserve">WG Breaded Oven Ready Mini Cheese Ravioli (Bulk) </t>
  </si>
  <si>
    <t xml:space="preserve">ANYTIMERS® Turkey &amp; Cheese Kit </t>
  </si>
  <si>
    <t xml:space="preserve">ANYTIMERS® Turkey Ham &amp; Cheese Kit </t>
  </si>
  <si>
    <t xml:space="preserve">ANYTIMERS® Turkey Pepperoni &amp; Cheese Kit </t>
  </si>
  <si>
    <t>Chicken, Turkey Ham &amp; 2 Cheese on WG Wedge (I/W)</t>
  </si>
  <si>
    <t>Chicken, Turkey Pepperoni &amp; Cheese on WG Sub Sandwich (I/W)</t>
  </si>
  <si>
    <t xml:space="preserve">Turkey Ham &amp; Cheese WG Croissant Melt  (I/W) </t>
  </si>
  <si>
    <t>Turkey &amp; Cheese on WG Sub Sandwich (I/W)</t>
  </si>
  <si>
    <t xml:space="preserve">Turkey Ham &amp; Cheese on WG Sub Sandwich (I/W) </t>
  </si>
  <si>
    <t xml:space="preserve">Black Forest Ham &amp; Cheddar on WG Brioche Bun (I/W) </t>
  </si>
  <si>
    <t>Turkey Ham &amp; Cheese WG Croissant Melt  (I/W)</t>
  </si>
  <si>
    <t xml:space="preserve">  WG Garlic Cheesy Pull Apart (I/W)  </t>
  </si>
  <si>
    <t>WG Grilled Cheese Pull Apart</t>
  </si>
  <si>
    <t xml:space="preserve">ANYTIMERS® Buffalo Chicken &amp; Cheese Lunch Kit </t>
  </si>
  <si>
    <t xml:space="preserve">WG Egg &amp; Cheese Filled Biscuit (I/W) </t>
  </si>
  <si>
    <t xml:space="preserve">WG Grilled Cheese (Turkey Pepperoni &amp; Mozz) (I/W) </t>
  </si>
  <si>
    <t>WG Turkey Ham &amp; Cheese Sub (Twin Pack I/W)</t>
  </si>
  <si>
    <t>WG Turkey &amp; Cheese Sub (Twin Pack I/W)</t>
  </si>
  <si>
    <t>NEW! 16" Cheese Pizza, WG</t>
  </si>
  <si>
    <t>NEW! 16" Four Cheese Pizza, WG</t>
  </si>
  <si>
    <t>NEW! Double Turkey Pepperoni Pizza, WG</t>
  </si>
  <si>
    <t>NEW! 16 inch WG Pork and Beef Pepperoni Pizza</t>
  </si>
  <si>
    <t>NEW! 16" Creamy Garlic &amp; Mozzarella Pizza, WG</t>
  </si>
  <si>
    <t>NEW! 16" Creamy Garlic &amp; Turkey Pepperoni Pizza, WG</t>
  </si>
  <si>
    <t>NEW! Sicilian Style Cheese Pizza, WG</t>
  </si>
  <si>
    <t>NEW! WG Sicilian Style Creamy Garlic &amp; Mozzarella Pizza (Recipe Ready)</t>
  </si>
  <si>
    <t>New! WG Sicilian Style Creamy Garlic &amp; Mozzarella Pizza</t>
  </si>
  <si>
    <t>Beef, Coarse Ground Frz</t>
  </si>
  <si>
    <t>AdvancePierre™ Fully Cooked Meatloaf with Cheddar Cheese and Topped with Ketchup, 2.90 oz.</t>
  </si>
  <si>
    <t>AdvancePierre™ Down Home Beef Salisbury Steak, 3 oz.</t>
  </si>
  <si>
    <t>AdvancePierre™ Breaded Beef Patties, 3.35 oz.</t>
  </si>
  <si>
    <t>AdvancePierre™ Fully Cooked Beef Meatballs, 0.50 oz.</t>
  </si>
  <si>
    <t>AdvancePierre™ Fully Cooked Beef Rib Patties with Honey BBQ Sauce, 3.25 oz</t>
  </si>
  <si>
    <t>AdvancePierre™ Wonderbites® Beef Dipper with Teriyaki, 2.8 oz.</t>
  </si>
  <si>
    <t>AdvancePierre™ Flame Grilled Beef Pattie with Onion, 2.6 oz.</t>
  </si>
  <si>
    <t>AdvancePierre™ Flame Grilled Beef Steak Burger, 3.0 oz.</t>
  </si>
  <si>
    <t>AdvancePierre™ Flame Grilled Beef Burger, 2.01 oz.</t>
  </si>
  <si>
    <t>AdvancePierre™ Flame Grilled Beef Steak Burger</t>
  </si>
  <si>
    <t>AdvancePierre™ Flame Grilled Beef Steak Burger, 2.4 oz.</t>
  </si>
  <si>
    <t>AdvancePierre™ Fully Cooked Flamebroiled Beef Steaks, 2.29 oz</t>
  </si>
  <si>
    <t>Ball Park® Individually Wrapped Loaded Cheeseburger Mini Twin Sandwiches, 80/4.86 oz.</t>
  </si>
  <si>
    <t>Pierre™ Individually Wrapped Mini Twin Cheeseburgers, 96/4.70 oz.</t>
  </si>
  <si>
    <t>AdvancePierre™ Flame Grilled Beef Patties, 2.50 oz.</t>
  </si>
  <si>
    <t>AdvancePierre™ Philly Beef Steak, 2.5 oz.</t>
  </si>
  <si>
    <t>Golden Crispy Breaded Beef Bites, 0.58 oz.</t>
  </si>
  <si>
    <t>Hot 'N Spicy Breaded Beef Bites, 0.58 oz.</t>
  </si>
  <si>
    <t xml:space="preserve"> Fully Cooked Beef Taco Filling</t>
  </si>
  <si>
    <t>AdvancePierre™ Harvest Breaded Beef Patties, 3.20 oz.</t>
  </si>
  <si>
    <t>AdvancePierre™ Mini Breaded Beef Pattie, 1.97 oz.</t>
  </si>
  <si>
    <t>AdvancePierre™ Beef Burger, 2.0 oz.</t>
  </si>
  <si>
    <t>AdvancePierre™ Flame Grilled Beef Patties, 2.10 oz.</t>
  </si>
  <si>
    <t>Fully Cooked Seasoned Beef Crumbles</t>
  </si>
  <si>
    <t>AdvancePierre™ Deluxe Beef Meatballs, 0.5 oz.</t>
  </si>
  <si>
    <t>AdvancePierre™ Flame Grilled Beef Pattie</t>
  </si>
  <si>
    <t>AdvancePierre™ Fully Cooked Flame Grilled Chopped Beef Steaks, 3 oz.</t>
  </si>
  <si>
    <t>AdvancePierre™ Breaded Beef Fingers, 0.90 oz</t>
  </si>
  <si>
    <t>AdvancePierre™ Fully Cooked, All Natural Beef Meatballs, 0.93 oz.</t>
  </si>
  <si>
    <t>AdvancePierre™ Breaded Beef Fingers, 0.97 oz.</t>
  </si>
  <si>
    <t>Cheese, Moz LM PT Skm, Unfrz Proc</t>
  </si>
  <si>
    <t>Bosco® Whole Grain Reduced Fat Cheese Stuffed Breadsticks, 2.15 oz.</t>
  </si>
  <si>
    <t>Bosco® 7" Breadstick Stuffed with Mozzarella Cheese, 2.99 oz. with Bags</t>
  </si>
  <si>
    <t>Bosco® Whole Grain Reduced Fat Cheese Stuffed Breadsticks, 3.08 oz.</t>
  </si>
  <si>
    <t>Bosco® Whole Grain Pizza Stuffed Breadsticks, 3.77 oz.</t>
  </si>
  <si>
    <t>Bosco® Individually Wrapped Whole Grain Cheese Stuffed Breadsticks, 2.50 oz.</t>
  </si>
  <si>
    <t>Chicken Large Bulk, Chilled</t>
  </si>
  <si>
    <t>Tyson® Fully Cooked Whole Grain Breaded Chicken Patties, CN, 3.29 oz.</t>
  </si>
  <si>
    <t>Tyson® Fully Cooked Whole Grain Breaded Chicken Nuggets, CN, 0.66 oz.</t>
  </si>
  <si>
    <t>Tyson® Fully Cooked Fajita Chicken Strips, CN</t>
  </si>
  <si>
    <t>Tyson® Fully Cooked Whole Grain Breaded Chicken Patties, CN, 4.07 oz.</t>
  </si>
  <si>
    <t>Tyson® Krisp N' Krunchy™ Fully Cooked Whole Grain Breaded Formed Chicken Tenders, CN 1.2 oz.</t>
  </si>
  <si>
    <t>Tyson® Fully Cooked Whole Grain Breaded Hot &amp; Spicy Chicken Patties, CN, 3.26 oz.</t>
  </si>
  <si>
    <t>Tyson® Fully Cooked Whole Grain Breaded Golden Crispy Chicken Patties, CN, 1.6 oz.</t>
  </si>
  <si>
    <t>Tyson® Fully Cooked Whole Grain Breaded Chicken Patties, CN 3.4 oz.</t>
  </si>
  <si>
    <t>Tyson® Fully Cooked Whole Grain Breaded Chicken Nuggets, CN, 0.68 oz.</t>
  </si>
  <si>
    <t>Tyson® Fully Cooked Whole Grain Breaded Chicken Patty on a Whole Grain Biscuit, 100/3.15 oz.</t>
  </si>
  <si>
    <t>Tyson® Fully Cooked All Natural* Low Sodium Diced Chicken, Natural Proportion 60 White/40 Dark Meat, 0.5"</t>
  </si>
  <si>
    <t>Tyson® Fully Cooked All Natural* Low Sodium Pulled Chicken, Reverse Blend 65 Dark/35 White Meat</t>
  </si>
  <si>
    <t>Tyson® Fully Cooked Whole Grain Breaded Golden Crispy Chicken Patties, CN, 3 oz.</t>
  </si>
  <si>
    <t>Tyson® Fully Cooked Whole Grain Breaded Hot &amp; Spicy Chicken Patties, CN, 3 oz.</t>
  </si>
  <si>
    <t>Tyson® Fully Cooked Whole Grain Breaded Golden Crispy Formed Chicken Tenders, CN 1.13 oz.</t>
  </si>
  <si>
    <t>Tyson® Fully Cooked Whole Grain Breaded Hot &amp; Spicy Formed Chicken Tenders, CN 1.14 oz.</t>
  </si>
  <si>
    <t>Tyson® Fully Cooked Whole Grain Breaded Golden Crispy Chicken Nuggets, CN, 0.60 oz.</t>
  </si>
  <si>
    <t>Tyson® Fully Cooked Whole Grain Fritter Golden Crispy Chicken Fries, CN, 0.43 oz.</t>
  </si>
  <si>
    <t>Tyson® Fully Cooked Whole Grain Breaded Golden Crispy Popcorn Chicken Bites® Chicken Chunks CN, 0.28 oz.</t>
  </si>
  <si>
    <t>Tyson® Fully Cooked Whole Grain Breaded Hot &amp; Spicy Popcorn Chicken Bites® Chicken Chunks CN, 0.275 oz.</t>
  </si>
  <si>
    <t>Tyson® Fully Cooked Whole Grain Breaded, Glazed Nashville Hot Select Cut Chicken Tenders, CN 1.55 oz.</t>
  </si>
  <si>
    <t>Tyson® Fully Cooked, Wings of Fire® Chicken Wings</t>
  </si>
  <si>
    <t>Tyson® Fully Cooked Whole Grain Breaded Chicken Breast Chunks</t>
  </si>
  <si>
    <t>Tyson® Fully Cooked Breaded Honey Sriracha Glazed Chicken Breast Chunks CN, 0.86 oz.</t>
  </si>
  <si>
    <t>Tyson® Fully Cooked Tempura Whole Grain Battered Chicken Nuggets, CN, 0.75 oz.</t>
  </si>
  <si>
    <t>Tyson® Mega Minis® Fully Cooked Whole Grain Breaded, Glazed Nashville Hot Style Select Cut Chicken Breast Chunks CN, 0.45 oz.</t>
  </si>
  <si>
    <t>Tyson® Fully Cooked Glazed Bone-In Chicken Wing Sections, Jumbo</t>
  </si>
  <si>
    <t>Tyson Red Label® Fully Cooked Unbreaded Grilled Chicken Breast Filets, 3 oz.</t>
  </si>
  <si>
    <t>Tyson® Fully Cooked Whole Grain Breaded Homestyle Chicken Breast Filets, 4 oz.</t>
  </si>
  <si>
    <t>Tyson® Fully Cooked Whole Grain Breaded Golden Crispy Select Cut Chicken Breast Filets, CN, 4.11 oz.</t>
  </si>
  <si>
    <t>Tyson® Fully Cooked Whole Grain Breaded Hot &amp; Spicy Select Cut Chicken Breast Filets, CN, 4.11 oz.</t>
  </si>
  <si>
    <t>Tyson® Fully Cooked Whole Grain Breaded Golden Crispy Select Cut Chicken Tenders, CN 2.09 oz.</t>
  </si>
  <si>
    <t>Tyson® Fully Cooked Whole Grain Breaded Golden Crispy Chicken Breast Chunks CN, 0.87 oz.</t>
  </si>
  <si>
    <t>Tyson® Fully Cooked, Whole Grain Breaded Hot 'N Spicy Made with Whole Muscle Boneless Chicken Wings, 0.83 oz.</t>
  </si>
  <si>
    <t>Tyson® Fully Cooked Whole Grain Breaded Homestyle Select Cut Chicken Breast Strips, CN 1.5 oz.</t>
  </si>
  <si>
    <t>Tyson® Fully Cooked Taco Seasoned Chopped Chicken</t>
  </si>
  <si>
    <t>Tyson® Fully Cooked Breaded Chicken Thighs</t>
  </si>
  <si>
    <t>Tyson Mega Minis®, Fully Cooked, Whole Grain Breaded Homestyle Chicken Chunks, 0.43 oz.</t>
  </si>
  <si>
    <t>Tyson® Fajita Dark Meat Chicken Strips, 3 oz.</t>
  </si>
  <si>
    <t>Tyson® Chicken Meatballs, 0.54 oz.</t>
  </si>
  <si>
    <t>Tyson® Fully Cooked Roasted Boneless Skinless Chicken Leg Meat Strips</t>
  </si>
  <si>
    <t>Tyson® Fully Cooked Chicken Sausage Patties, 1.43 oz.</t>
  </si>
  <si>
    <t>Tyson® Fully Cooked, Whole Grain Breaded, Pancake Flavored Chicken Sausage Bites, 0.58 oz.</t>
  </si>
  <si>
    <t>Tyson® Fully Cooked Chicken Meatballs, 0.92 oz.</t>
  </si>
  <si>
    <t>Tyson® Sliced Black Forest Chicken Ham, 0.50 oz.</t>
  </si>
  <si>
    <t>Tyson® Fully Cooked Glazed Chicken Drumsticks</t>
  </si>
  <si>
    <t>Tyson® Fully Cooked Whole Grain Breaded Mini Chicken Corn Dogs, CN, 0.67 oz.</t>
  </si>
  <si>
    <t>Tyson® Whole Grain Battered Chicken Corn Dogs, 4 oz.</t>
  </si>
  <si>
    <t>Tyson® Fully Cooked Breaded Chicken Drumsticks</t>
  </si>
  <si>
    <t>Pork, Picnic Bnls Frz</t>
  </si>
  <si>
    <t>AdvancePierre™ Fully Cooked Pork Rib Patties with Honey BBQ Sauce, 3.25 oz.</t>
  </si>
  <si>
    <t>AdvancePierre™ Breaded Pork Steak, 3.85 oz.</t>
  </si>
  <si>
    <t>AdvancePierre™ Fully Cooked Pork Sausage Pattie, 1.21 oz</t>
  </si>
  <si>
    <t xml:space="preserve">Chicken Legs - Chilled Bulk </t>
  </si>
  <si>
    <t>8-52724-15550-0</t>
  </si>
  <si>
    <t>Sweet Chili Thai Chicken</t>
  </si>
  <si>
    <t>8-52724-15551-7</t>
  </si>
  <si>
    <t>Sweet &amp; Sour Chicken</t>
  </si>
  <si>
    <t>8-52724-15552-4</t>
  </si>
  <si>
    <t>Mandarin Orange Chicken</t>
  </si>
  <si>
    <t>8-52724-15553-1</t>
  </si>
  <si>
    <t>Lemon Chicken</t>
  </si>
  <si>
    <t>8-52724-15554-8</t>
  </si>
  <si>
    <t>BBQ Teriyaki Chicken</t>
  </si>
  <si>
    <t>8-52724-15555-5</t>
  </si>
  <si>
    <t>Mandarin Orange Chicken JR</t>
  </si>
  <si>
    <t>8-52724-15556-2</t>
  </si>
  <si>
    <t>Spicy Sichuan Chicken</t>
  </si>
  <si>
    <t>8-52724-15557-9</t>
  </si>
  <si>
    <t>Edamame Kung Pao Chicken</t>
  </si>
  <si>
    <t>8-52724-15559-3</t>
  </si>
  <si>
    <t>Gluten Free BBQ Teriyaki Chicken</t>
  </si>
  <si>
    <t>8-52724-15563-0</t>
  </si>
  <si>
    <t>General Tso's Chicken</t>
  </si>
  <si>
    <t>8-52724-15566-1</t>
  </si>
  <si>
    <t>Chicken Nuggets, Whole Muscle</t>
  </si>
  <si>
    <t>8-52724-15590-6</t>
  </si>
  <si>
    <t>Gluten Free Fully Cooked Seasoned Chicken Bites</t>
  </si>
  <si>
    <t>8-52724-15591-3</t>
  </si>
  <si>
    <t>Gluten Free BBQ Teriyaki Chicken Strips No Sauce</t>
  </si>
  <si>
    <t>8-52724-16667-4</t>
  </si>
  <si>
    <t>BBQ Teriyaki Chicken Rice Bowl</t>
  </si>
  <si>
    <t>8-52724-16668-1</t>
  </si>
  <si>
    <t>Mandarin Orange Chicken Rice Bowl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</si>
</sst>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4" formatCode="_(&quot;$&quot;* #,##0.00_);_(&quot;$&quot;* \(#,##0.00\);_(&quot;$&quot;* &quot;-&quot;??_);_(@_)"/>
    <numFmt numFmtId="43" formatCode="_(* #,##0.00_);_(* \(#,##0.00\);_(* &quot;-&quot;??_);_(@_)"/>
    <numFmt numFmtId="164" formatCode="&quot;$&quot;#,##0.00"/>
    <numFmt numFmtId="165" formatCode="[$-409]General"/>
    <numFmt numFmtId="166" formatCode="_(&quot;$&quot;* #,##0.0000_);_(&quot;$&quot;* \(#,##0.0000\);_(&quot;$&quot;* &quot;-&quot;??_);_(@_)"/>
    <numFmt numFmtId="167" formatCode="_(&quot;$&quot;* #,##0.0000_);_(&quot;$&quot;* \(#,##0.0000\);_(&quot;$&quot;* &quot;-&quot;????_);_(@_)"/>
    <numFmt numFmtId="168" formatCode="&quot;$&quot;#,##0.0000_);[Red]\(&quot;$&quot;#,##0.0000\)"/>
    <numFmt numFmtId="169" formatCode="[$-10409]#,##0"/>
    <numFmt numFmtId="170" formatCode="0.0000"/>
  </numFmts>
  <fonts count="110" x14ac:knownFonts="1">
    <font>
      <sz val="11"/>
      <color theme="1"/>
      <name val="Aptos Narrow"/>
      <family val="2"/>
      <scheme val="minor"/>
    </font>
    <font>
      <sz val="11"/>
      <color theme="1"/>
      <name val="Aptos Narrow"/>
      <family val="2"/>
      <scheme val="minor"/>
    </font>
    <font>
      <b/>
      <sz val="11"/>
      <color theme="0"/>
      <name val="Aptos Narrow"/>
      <family val="2"/>
      <scheme val="minor"/>
    </font>
    <font>
      <sz val="11"/>
      <color rgb="FFFF0000"/>
      <name val="Aptos Narrow"/>
      <family val="2"/>
      <scheme val="minor"/>
    </font>
    <font>
      <b/>
      <sz val="11"/>
      <color theme="1"/>
      <name val="Aptos Narrow"/>
      <family val="2"/>
      <scheme val="minor"/>
    </font>
    <font>
      <sz val="11"/>
      <color theme="0"/>
      <name val="Aptos Narrow"/>
      <family val="2"/>
      <scheme val="minor"/>
    </font>
    <font>
      <b/>
      <sz val="14"/>
      <color indexed="8"/>
      <name val="Aptos Narrow"/>
      <family val="2"/>
      <scheme val="minor"/>
    </font>
    <font>
      <sz val="14"/>
      <color theme="1"/>
      <name val="Aptos Narrow"/>
      <family val="2"/>
      <scheme val="minor"/>
    </font>
    <font>
      <sz val="11"/>
      <color theme="1"/>
      <name val="Calibri"/>
      <family val="2"/>
    </font>
    <font>
      <sz val="14"/>
      <color rgb="FF333333"/>
      <name val="Aptos Narrow"/>
      <family val="2"/>
      <scheme val="minor"/>
    </font>
    <font>
      <b/>
      <sz val="14"/>
      <color theme="1"/>
      <name val="Aptos Narrow"/>
      <family val="2"/>
      <scheme val="minor"/>
    </font>
    <font>
      <b/>
      <sz val="11"/>
      <name val="Aptos Narrow"/>
      <family val="2"/>
      <scheme val="minor"/>
    </font>
    <font>
      <b/>
      <sz val="14"/>
      <color theme="0"/>
      <name val="Aptos Narrow"/>
      <family val="2"/>
      <scheme val="minor"/>
    </font>
    <font>
      <b/>
      <i/>
      <sz val="14"/>
      <color indexed="8"/>
      <name val="Aptos Narrow"/>
      <family val="2"/>
      <scheme val="minor"/>
    </font>
    <font>
      <sz val="10"/>
      <color theme="1"/>
      <name val="Aptos Narrow"/>
      <family val="2"/>
      <scheme val="minor"/>
    </font>
    <font>
      <b/>
      <sz val="10"/>
      <name val="Aptos Narrow"/>
      <family val="2"/>
      <scheme val="minor"/>
    </font>
    <font>
      <u/>
      <sz val="11"/>
      <color theme="10"/>
      <name val="Aptos Narrow"/>
      <family val="2"/>
      <scheme val="minor"/>
    </font>
    <font>
      <sz val="11"/>
      <color theme="1"/>
      <name val="Times New Roman"/>
      <family val="1"/>
    </font>
    <font>
      <i/>
      <sz val="14"/>
      <color theme="1"/>
      <name val="Times New Roman"/>
      <family val="1"/>
    </font>
    <font>
      <b/>
      <sz val="44"/>
      <name val="Aptos Narrow"/>
      <family val="2"/>
      <scheme val="minor"/>
    </font>
    <font>
      <sz val="16"/>
      <color theme="1"/>
      <name val="Aptos Narrow"/>
      <family val="2"/>
      <scheme val="minor"/>
    </font>
    <font>
      <sz val="16"/>
      <color rgb="FFC00000"/>
      <name val="Aptos Narrow"/>
      <family val="2"/>
      <scheme val="minor"/>
    </font>
    <font>
      <b/>
      <sz val="18"/>
      <color rgb="FFC00000"/>
      <name val="Aptos Narrow"/>
      <family val="2"/>
      <scheme val="minor"/>
    </font>
    <font>
      <b/>
      <sz val="12"/>
      <color theme="1"/>
      <name val="Aptos Narrow"/>
      <family val="2"/>
      <scheme val="minor"/>
    </font>
    <font>
      <b/>
      <sz val="14"/>
      <name val="Aptos Narrow"/>
      <family val="2"/>
      <scheme val="minor"/>
    </font>
    <font>
      <i/>
      <sz val="11"/>
      <color theme="1"/>
      <name val="Times New Roman"/>
      <family val="1"/>
    </font>
    <font>
      <b/>
      <i/>
      <sz val="14"/>
      <color rgb="FF333333"/>
      <name val="Aptos Narrow"/>
      <family val="2"/>
      <scheme val="minor"/>
    </font>
    <font>
      <b/>
      <i/>
      <sz val="11"/>
      <name val="Aptos Narrow"/>
      <family val="2"/>
      <scheme val="minor"/>
    </font>
    <font>
      <sz val="11"/>
      <color rgb="FF000000"/>
      <name val="Aptos Narrow"/>
      <family val="2"/>
    </font>
    <font>
      <sz val="12"/>
      <color theme="1"/>
      <name val="Aptos Narrow"/>
      <family val="2"/>
      <scheme val="minor"/>
    </font>
    <font>
      <i/>
      <sz val="14"/>
      <color rgb="FF333333"/>
      <name val="Aptos Narrow"/>
      <family val="2"/>
      <scheme val="minor"/>
    </font>
    <font>
      <b/>
      <sz val="14"/>
      <color rgb="FF333333"/>
      <name val="Aptos Narrow"/>
      <family val="2"/>
      <scheme val="minor"/>
    </font>
    <font>
      <sz val="14"/>
      <name val="Aptos Narrow"/>
      <family val="2"/>
      <scheme val="minor"/>
    </font>
    <font>
      <b/>
      <i/>
      <sz val="14"/>
      <color rgb="FFC00000"/>
      <name val="Aptos Narrow"/>
      <family val="2"/>
      <scheme val="minor"/>
    </font>
    <font>
      <b/>
      <sz val="18"/>
      <color theme="1"/>
      <name val="Aptos Narrow"/>
      <family val="2"/>
      <scheme val="minor"/>
    </font>
    <font>
      <b/>
      <sz val="12"/>
      <color theme="0"/>
      <name val="Aptos Narrow"/>
      <family val="2"/>
      <scheme val="minor"/>
    </font>
    <font>
      <b/>
      <sz val="44"/>
      <color theme="1"/>
      <name val="Aptos Narrow"/>
      <family val="2"/>
      <scheme val="minor"/>
    </font>
    <font>
      <b/>
      <sz val="48"/>
      <color theme="1"/>
      <name val="Aptos Narrow"/>
      <family val="2"/>
      <scheme val="minor"/>
    </font>
    <font>
      <b/>
      <sz val="12"/>
      <color indexed="8"/>
      <name val="Aptos Narrow"/>
      <family val="2"/>
      <scheme val="minor"/>
    </font>
    <font>
      <sz val="11"/>
      <color theme="3"/>
      <name val="Aptos Narrow"/>
      <family val="2"/>
      <scheme val="minor"/>
    </font>
    <font>
      <b/>
      <sz val="11"/>
      <name val="Calibri"/>
      <family val="2"/>
    </font>
    <font>
      <i/>
      <sz val="36"/>
      <color theme="1"/>
      <name val="Times New Roman"/>
      <family val="1"/>
    </font>
    <font>
      <sz val="14"/>
      <color rgb="FF000000"/>
      <name val="Aptos Narrow"/>
      <family val="2"/>
      <scheme val="minor"/>
    </font>
    <font>
      <b/>
      <sz val="14"/>
      <color rgb="FF000000"/>
      <name val="Aptos Narrow"/>
      <family val="2"/>
      <scheme val="minor"/>
    </font>
    <font>
      <b/>
      <sz val="36"/>
      <color rgb="FFFF0000"/>
      <name val="Aptos Narrow"/>
      <family val="2"/>
      <scheme val="minor"/>
    </font>
    <font>
      <b/>
      <sz val="20"/>
      <color theme="1"/>
      <name val="Aptos Narrow"/>
      <family val="2"/>
      <scheme val="minor"/>
    </font>
    <font>
      <sz val="11"/>
      <name val="Aptos Narrow"/>
      <family val="2"/>
      <scheme val="minor"/>
    </font>
    <font>
      <b/>
      <u/>
      <sz val="14"/>
      <color rgb="FFC00000"/>
      <name val="Aptos Narrow"/>
      <family val="2"/>
      <scheme val="minor"/>
    </font>
    <font>
      <sz val="26"/>
      <color theme="1"/>
      <name val="Aptos Narrow"/>
      <family val="2"/>
      <scheme val="minor"/>
    </font>
    <font>
      <sz val="11"/>
      <name val="Calibri"/>
      <family val="2"/>
    </font>
    <font>
      <sz val="8"/>
      <color rgb="FF000000"/>
      <name val="Arial"/>
      <family val="2"/>
    </font>
    <font>
      <b/>
      <sz val="11"/>
      <color rgb="FF000000"/>
      <name val="Aptos Narrow"/>
      <family val="2"/>
      <scheme val="minor"/>
    </font>
    <font>
      <b/>
      <sz val="9"/>
      <color rgb="FF000000"/>
      <name val="Arial"/>
      <family val="2"/>
    </font>
    <font>
      <b/>
      <sz val="8"/>
      <color rgb="FFFF0000"/>
      <name val="Arial"/>
      <family val="2"/>
    </font>
    <font>
      <sz val="8"/>
      <color theme="1"/>
      <name val="Arial"/>
      <family val="2"/>
    </font>
    <font>
      <b/>
      <sz val="8"/>
      <color rgb="FF000000"/>
      <name val="Arial"/>
      <family val="2"/>
    </font>
    <font>
      <b/>
      <sz val="11"/>
      <color rgb="FF000000"/>
      <name val="Arial"/>
      <family val="2"/>
    </font>
    <font>
      <sz val="8"/>
      <name val="Arial"/>
      <family val="2"/>
    </font>
    <font>
      <sz val="8"/>
      <color rgb="FFFF0000"/>
      <name val="Arial"/>
      <family val="2"/>
    </font>
    <font>
      <b/>
      <sz val="10"/>
      <color rgb="FF000000"/>
      <name val="Arial"/>
      <family val="2"/>
    </font>
    <font>
      <b/>
      <i/>
      <sz val="18"/>
      <color indexed="8"/>
      <name val="Aptos Narrow"/>
      <family val="2"/>
      <scheme val="minor"/>
    </font>
    <font>
      <b/>
      <sz val="14"/>
      <color theme="1"/>
      <name val="Times New Roman"/>
      <family val="1"/>
    </font>
    <font>
      <b/>
      <sz val="12"/>
      <name val="Times New Roman"/>
      <family val="1"/>
    </font>
    <font>
      <b/>
      <sz val="22"/>
      <color theme="1"/>
      <name val="Aptos Narrow"/>
      <family val="2"/>
      <scheme val="minor"/>
    </font>
    <font>
      <u/>
      <sz val="14"/>
      <color theme="10"/>
      <name val="Aptos Narrow"/>
      <family val="2"/>
      <scheme val="minor"/>
    </font>
    <font>
      <b/>
      <i/>
      <sz val="14"/>
      <color indexed="8"/>
      <name val="Aptos Display"/>
      <family val="2"/>
      <scheme val="major"/>
    </font>
    <font>
      <b/>
      <i/>
      <sz val="14"/>
      <color theme="1"/>
      <name val="Aptos Display"/>
      <family val="2"/>
      <scheme val="major"/>
    </font>
    <font>
      <sz val="14"/>
      <color indexed="8"/>
      <name val="Aptos Narrow"/>
      <family val="2"/>
      <scheme val="minor"/>
    </font>
    <font>
      <i/>
      <sz val="14"/>
      <color indexed="8"/>
      <name val="Aptos Display"/>
      <family val="1"/>
      <scheme val="major"/>
    </font>
    <font>
      <i/>
      <sz val="10"/>
      <color indexed="8"/>
      <name val="Aptos Display"/>
      <family val="1"/>
      <scheme val="major"/>
    </font>
    <font>
      <b/>
      <i/>
      <sz val="14"/>
      <color theme="1"/>
      <name val="Aptos Display"/>
      <family val="1"/>
      <scheme val="major"/>
    </font>
    <font>
      <b/>
      <i/>
      <sz val="14"/>
      <name val="Aptos Display"/>
      <family val="1"/>
      <scheme val="major"/>
    </font>
    <font>
      <sz val="8"/>
      <color theme="1"/>
      <name val="Aptos Narrow"/>
      <family val="2"/>
      <scheme val="minor"/>
    </font>
    <font>
      <b/>
      <sz val="16"/>
      <color theme="1"/>
      <name val="Aptos Narrow"/>
      <family val="2"/>
      <scheme val="minor"/>
    </font>
    <font>
      <b/>
      <sz val="11"/>
      <color theme="1"/>
      <name val="Times New Roman"/>
      <family val="1"/>
    </font>
    <font>
      <b/>
      <sz val="14"/>
      <color indexed="8"/>
      <name val="Times New Roman"/>
      <family val="1"/>
    </font>
    <font>
      <b/>
      <sz val="12"/>
      <color indexed="8"/>
      <name val="Times New Roman"/>
      <family val="1"/>
    </font>
    <font>
      <b/>
      <sz val="22"/>
      <name val="Aptos Narrow"/>
      <family val="2"/>
      <scheme val="minor"/>
    </font>
    <font>
      <b/>
      <i/>
      <sz val="18"/>
      <color theme="1"/>
      <name val="Aptos Display"/>
      <family val="1"/>
      <scheme val="major"/>
    </font>
    <font>
      <sz val="22"/>
      <color theme="1"/>
      <name val="Aptos Narrow"/>
      <family val="2"/>
      <scheme val="minor"/>
    </font>
    <font>
      <b/>
      <sz val="48"/>
      <color theme="5" tint="-0.249977111117893"/>
      <name val="Lucida Sans"/>
      <family val="2"/>
    </font>
    <font>
      <b/>
      <sz val="48"/>
      <name val="Aptos Narrow"/>
      <family val="2"/>
      <scheme val="minor"/>
    </font>
    <font>
      <sz val="14"/>
      <color theme="1"/>
      <name val="Times New Roman"/>
      <family val="1"/>
    </font>
    <font>
      <b/>
      <i/>
      <sz val="16"/>
      <color theme="1"/>
      <name val="Times New Roman"/>
      <family val="1"/>
    </font>
    <font>
      <b/>
      <sz val="26"/>
      <color theme="1"/>
      <name val="Aptos Narrow"/>
      <family val="2"/>
      <scheme val="minor"/>
    </font>
    <font>
      <sz val="11"/>
      <color rgb="FF333333"/>
      <name val="Aptos Narrow"/>
      <family val="2"/>
      <scheme val="minor"/>
    </font>
    <font>
      <b/>
      <sz val="11"/>
      <color rgb="FFC00000"/>
      <name val="Aptos Narrow"/>
      <family val="2"/>
      <scheme val="minor"/>
    </font>
    <font>
      <b/>
      <sz val="16"/>
      <color rgb="FFFF0000"/>
      <name val="Aptos Narrow"/>
      <family val="2"/>
      <scheme val="minor"/>
    </font>
    <font>
      <b/>
      <sz val="16"/>
      <color rgb="FFC00000"/>
      <name val="Aptos Narrow"/>
      <family val="2"/>
      <scheme val="minor"/>
    </font>
    <font>
      <b/>
      <sz val="16"/>
      <color rgb="FFC00000"/>
      <name val="Calibri"/>
      <family val="2"/>
    </font>
    <font>
      <b/>
      <sz val="8"/>
      <color rgb="FFC00000"/>
      <name val="Calibri"/>
      <family val="2"/>
    </font>
    <font>
      <b/>
      <sz val="16"/>
      <color rgb="FF000000"/>
      <name val="Aptos Narrow"/>
      <family val="2"/>
      <scheme val="minor"/>
    </font>
    <font>
      <b/>
      <i/>
      <sz val="14"/>
      <color theme="6"/>
      <name val="Aptos Narrow"/>
      <family val="2"/>
      <scheme val="minor"/>
    </font>
    <font>
      <b/>
      <sz val="14"/>
      <color rgb="FFC00000"/>
      <name val="Aptos Narrow"/>
      <family val="2"/>
      <scheme val="minor"/>
    </font>
    <font>
      <sz val="16"/>
      <color rgb="FF000000"/>
      <name val="Aptos Narrow"/>
      <family val="2"/>
      <scheme val="minor"/>
    </font>
    <font>
      <sz val="11"/>
      <color theme="6"/>
      <name val="Aptos Narrow"/>
      <family val="2"/>
      <scheme val="minor"/>
    </font>
    <font>
      <sz val="18"/>
      <color theme="1"/>
      <name val="Times New Roman"/>
      <family val="1"/>
    </font>
    <font>
      <b/>
      <sz val="12"/>
      <color rgb="FFC00000"/>
      <name val="Aptos Narrow"/>
      <family val="2"/>
      <scheme val="minor"/>
    </font>
    <font>
      <b/>
      <sz val="30"/>
      <color rgb="FFC00000"/>
      <name val="Aptos Narrow"/>
      <family val="2"/>
      <scheme val="minor"/>
    </font>
    <font>
      <b/>
      <sz val="45"/>
      <color rgb="FFC00000"/>
      <name val="Aptos Narrow"/>
      <family val="2"/>
      <scheme val="minor"/>
    </font>
    <font>
      <b/>
      <sz val="40"/>
      <color rgb="FFC00000"/>
      <name val="Aptos Narrow"/>
      <family val="2"/>
      <scheme val="minor"/>
    </font>
    <font>
      <sz val="30"/>
      <color rgb="FFC00000"/>
      <name val="Aptos Narrow"/>
      <family val="2"/>
      <scheme val="minor"/>
    </font>
    <font>
      <sz val="12"/>
      <name val="Aptos Narrow"/>
      <family val="2"/>
      <scheme val="minor"/>
    </font>
    <font>
      <sz val="20"/>
      <color theme="1"/>
      <name val="Aptos Narrow"/>
      <family val="2"/>
      <scheme val="minor"/>
    </font>
    <font>
      <b/>
      <sz val="28"/>
      <color rgb="FFFF0000"/>
      <name val="Aptos Narrow"/>
      <family val="2"/>
      <scheme val="minor"/>
    </font>
    <font>
      <sz val="28"/>
      <color theme="1"/>
      <name val="Aptos Narrow"/>
      <family val="2"/>
      <scheme val="minor"/>
    </font>
    <font>
      <sz val="14"/>
      <color rgb="FFC00000"/>
      <name val="Aptos Narrow"/>
      <family val="2"/>
      <scheme val="minor"/>
    </font>
    <font>
      <sz val="45"/>
      <color rgb="FFC00000"/>
      <name val="Aptos Narrow"/>
      <family val="2"/>
      <scheme val="minor"/>
    </font>
    <font>
      <sz val="11"/>
      <color rgb="FFC00000"/>
      <name val="Aptos Narrow"/>
      <family val="2"/>
      <scheme val="minor"/>
    </font>
    <font>
      <sz val="40"/>
      <color rgb="FFC00000"/>
      <name val="Aptos Narrow"/>
      <family val="2"/>
      <scheme val="minor"/>
    </font>
  </fonts>
  <fills count="4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1"/>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7" tint="0.39997558519241921"/>
        <bgColor indexed="64"/>
      </patternFill>
    </fill>
    <fill>
      <patternFill patternType="solid">
        <fgColor rgb="FFFFD966"/>
        <bgColor indexed="64"/>
      </patternFill>
    </fill>
    <fill>
      <patternFill patternType="solid">
        <fgColor rgb="FFC6E0B4"/>
        <bgColor indexed="64"/>
      </patternFill>
    </fill>
    <fill>
      <patternFill patternType="solid">
        <fgColor theme="9" tint="0.59996337778862885"/>
        <bgColor indexed="64"/>
      </patternFill>
    </fill>
    <fill>
      <patternFill patternType="solid">
        <fgColor theme="0" tint="-0.24994659260841701"/>
        <bgColor indexed="64"/>
      </patternFill>
    </fill>
    <fill>
      <patternFill patternType="solid">
        <fgColor theme="5"/>
      </patternFill>
    </fill>
    <fill>
      <patternFill patternType="solid">
        <fgColor rgb="FFADDB7B"/>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rgb="FFEFA9B3"/>
        <bgColor indexed="64"/>
      </patternFill>
    </fill>
    <fill>
      <patternFill patternType="solid">
        <fgColor theme="4" tint="0.59999389629810485"/>
        <bgColor indexed="64"/>
      </patternFill>
    </fill>
    <fill>
      <patternFill patternType="solid">
        <fgColor rgb="FFFF5050"/>
        <bgColor indexed="64"/>
      </patternFill>
    </fill>
    <fill>
      <patternFill patternType="solid">
        <fgColor rgb="FF92D050"/>
        <bgColor indexed="64"/>
      </patternFill>
    </fill>
    <fill>
      <patternFill patternType="solid">
        <fgColor rgb="FFB6D2EC"/>
        <bgColor indexed="64"/>
      </patternFill>
    </fill>
    <fill>
      <patternFill patternType="solid">
        <fgColor rgb="FF3FC9F9"/>
        <bgColor indexed="64"/>
      </patternFill>
    </fill>
    <fill>
      <patternFill patternType="solid">
        <fgColor theme="5" tint="0.79998168889431442"/>
        <bgColor indexed="64"/>
      </patternFill>
    </fill>
    <fill>
      <patternFill patternType="solid">
        <fgColor theme="0"/>
        <bgColor rgb="FFEAEAE8"/>
      </patternFill>
    </fill>
    <fill>
      <patternFill patternType="solid">
        <fgColor theme="9" tint="-0.249977111117893"/>
        <bgColor indexed="64"/>
      </patternFill>
    </fill>
    <fill>
      <patternFill patternType="solid">
        <fgColor rgb="FFC00000"/>
        <bgColor indexed="64"/>
      </patternFill>
    </fill>
    <fill>
      <patternFill patternType="solid">
        <fgColor rgb="FF7030A0"/>
        <bgColor indexed="64"/>
      </patternFill>
    </fill>
    <fill>
      <patternFill patternType="solid">
        <fgColor rgb="FFF1831F"/>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rgb="FF81562B"/>
        <bgColor indexed="64"/>
      </patternFill>
    </fill>
    <fill>
      <patternFill patternType="solid">
        <fgColor rgb="FFFFE4BD"/>
        <bgColor indexed="64"/>
      </patternFill>
    </fill>
    <fill>
      <patternFill patternType="solid">
        <fgColor rgb="FFE6EBE4"/>
        <bgColor indexed="64"/>
      </patternFill>
    </fill>
    <fill>
      <patternFill patternType="solid">
        <fgColor rgb="FFE6EBE4"/>
        <bgColor rgb="FFEAEAE8"/>
      </patternFill>
    </fill>
    <fill>
      <patternFill patternType="solid">
        <fgColor rgb="FFE6EBE4"/>
        <bgColor rgb="FF000000"/>
      </patternFill>
    </fill>
    <fill>
      <patternFill patternType="solid">
        <fgColor rgb="FFFFFFE5"/>
        <bgColor indexed="64"/>
      </patternFill>
    </fill>
    <fill>
      <patternFill patternType="solid">
        <fgColor rgb="FFDEEDD3"/>
        <bgColor indexed="64"/>
      </patternFill>
    </fill>
    <fill>
      <patternFill patternType="solid">
        <fgColor rgb="FFFFF1C5"/>
        <bgColor indexed="64"/>
      </patternFill>
    </fill>
    <fill>
      <patternFill patternType="solid">
        <fgColor rgb="FFDAEFC3"/>
        <bgColor indexed="64"/>
      </patternFill>
    </fill>
    <fill>
      <patternFill patternType="solid">
        <fgColor theme="9" tint="0.79998168889431442"/>
        <bgColor indexed="64"/>
      </patternFill>
    </fill>
    <fill>
      <patternFill patternType="solid">
        <fgColor rgb="FFFF7C80"/>
        <bgColor indexed="64"/>
      </patternFill>
    </fill>
    <fill>
      <patternFill patternType="solid">
        <fgColor rgb="FFF3AC89"/>
        <bgColor indexed="64"/>
      </patternFill>
    </fill>
    <fill>
      <patternFill patternType="solid">
        <fgColor rgb="FFADC1E5"/>
        <bgColor indexed="64"/>
      </patternFill>
    </fill>
    <fill>
      <patternFill patternType="solid">
        <fgColor theme="3" tint="0.749992370372631"/>
        <bgColor indexed="64"/>
      </patternFill>
    </fill>
    <fill>
      <patternFill patternType="solid">
        <fgColor rgb="FFFAE0D2"/>
        <bgColor indexed="64"/>
      </patternFill>
    </fill>
  </fills>
  <borders count="372">
    <border>
      <left/>
      <right/>
      <top/>
      <bottom/>
      <diagonal/>
    </border>
    <border>
      <left/>
      <right style="thick">
        <color indexed="64"/>
      </right>
      <top/>
      <bottom style="thick">
        <color indexed="64"/>
      </bottom>
      <diagonal/>
    </border>
    <border>
      <left/>
      <right/>
      <top/>
      <bottom style="thick">
        <color indexed="64"/>
      </bottom>
      <diagonal/>
    </border>
    <border>
      <left style="thick">
        <color indexed="64"/>
      </left>
      <right/>
      <top/>
      <bottom style="thick">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auto="1"/>
      </left>
      <right style="medium">
        <color auto="1"/>
      </right>
      <top style="dotted">
        <color auto="1"/>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style="thick">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auto="1"/>
      </left>
      <right style="medium">
        <color auto="1"/>
      </right>
      <top style="dotted">
        <color auto="1"/>
      </top>
      <bottom style="dotted">
        <color auto="1"/>
      </bottom>
      <diagonal/>
    </border>
    <border>
      <left style="medium">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thick">
        <color indexed="64"/>
      </left>
      <right style="dotted">
        <color indexed="64"/>
      </right>
      <top style="dotted">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style="thick">
        <color auto="1"/>
      </left>
      <right style="dotted">
        <color indexed="64"/>
      </right>
      <top style="medium">
        <color indexed="64"/>
      </top>
      <bottom style="dotted">
        <color indexed="64"/>
      </bottom>
      <diagonal/>
    </border>
    <border>
      <left/>
      <right style="thick">
        <color indexed="64"/>
      </right>
      <top style="medium">
        <color auto="1"/>
      </top>
      <bottom/>
      <diagonal/>
    </border>
    <border>
      <left/>
      <right/>
      <top style="medium">
        <color indexed="64"/>
      </top>
      <bottom/>
      <diagonal/>
    </border>
    <border>
      <left style="thick">
        <color indexed="64"/>
      </left>
      <right/>
      <top style="medium">
        <color indexed="64"/>
      </top>
      <bottom/>
      <diagonal/>
    </border>
    <border>
      <left style="thin">
        <color indexed="64"/>
      </left>
      <right style="thick">
        <color auto="1"/>
      </right>
      <top style="medium">
        <color auto="1"/>
      </top>
      <bottom style="medium">
        <color indexed="64"/>
      </bottom>
      <diagonal/>
    </border>
    <border>
      <left style="thin">
        <color indexed="64"/>
      </left>
      <right/>
      <top style="medium">
        <color indexed="64"/>
      </top>
      <bottom style="medium">
        <color auto="1"/>
      </bottom>
      <diagonal/>
    </border>
    <border>
      <left style="thin">
        <color indexed="64"/>
      </left>
      <right style="thin">
        <color indexed="64"/>
      </right>
      <top style="medium">
        <color indexed="64"/>
      </top>
      <bottom style="medium">
        <color auto="1"/>
      </bottom>
      <diagonal/>
    </border>
    <border>
      <left/>
      <right style="thin">
        <color auto="1"/>
      </right>
      <top style="medium">
        <color indexed="64"/>
      </top>
      <bottom style="medium">
        <color indexed="64"/>
      </bottom>
      <diagonal/>
    </border>
    <border>
      <left style="thin">
        <color indexed="64"/>
      </left>
      <right style="medium">
        <color auto="1"/>
      </right>
      <top style="medium">
        <color auto="1"/>
      </top>
      <bottom style="medium">
        <color indexed="64"/>
      </bottom>
      <diagonal/>
    </border>
    <border>
      <left style="medium">
        <color indexed="64"/>
      </left>
      <right style="thin">
        <color indexed="64"/>
      </right>
      <top style="medium">
        <color indexed="64"/>
      </top>
      <bottom style="medium">
        <color auto="1"/>
      </bottom>
      <diagonal/>
    </border>
    <border>
      <left style="thick">
        <color auto="1"/>
      </left>
      <right style="thin">
        <color indexed="64"/>
      </right>
      <top style="medium">
        <color indexed="64"/>
      </top>
      <bottom style="medium">
        <color auto="1"/>
      </bottom>
      <diagonal/>
    </border>
    <border>
      <left style="medium">
        <color indexed="64"/>
      </left>
      <right style="thick">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top style="thick">
        <color indexed="64"/>
      </top>
      <bottom style="medium">
        <color indexed="64"/>
      </bottom>
      <diagonal/>
    </border>
    <border>
      <left style="thick">
        <color auto="1"/>
      </left>
      <right/>
      <top style="thick">
        <color indexed="64"/>
      </top>
      <bottom style="medium">
        <color indexed="64"/>
      </bottom>
      <diagonal/>
    </border>
    <border>
      <left/>
      <right style="thick">
        <color indexed="64"/>
      </right>
      <top/>
      <bottom/>
      <diagonal/>
    </border>
    <border>
      <left style="thick">
        <color indexed="64"/>
      </left>
      <right/>
      <top/>
      <bottom/>
      <diagonal/>
    </border>
    <border>
      <left/>
      <right style="thick">
        <color auto="1"/>
      </right>
      <top/>
      <bottom style="medium">
        <color auto="1"/>
      </bottom>
      <diagonal/>
    </border>
    <border>
      <left/>
      <right/>
      <top/>
      <bottom style="medium">
        <color indexed="64"/>
      </bottom>
      <diagonal/>
    </border>
    <border>
      <left style="medium">
        <color indexed="64"/>
      </left>
      <right/>
      <top/>
      <bottom style="medium">
        <color indexed="64"/>
      </bottom>
      <diagonal/>
    </border>
    <border>
      <left/>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medium">
        <color indexed="64"/>
      </left>
      <right/>
      <top/>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medium">
        <color indexed="64"/>
      </left>
      <right/>
      <top style="thick">
        <color auto="1"/>
      </top>
      <bottom/>
      <diagonal/>
    </border>
    <border>
      <left/>
      <right style="medium">
        <color auto="1"/>
      </right>
      <top/>
      <bottom style="medium">
        <color auto="1"/>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auto="1"/>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ck">
        <color indexed="64"/>
      </left>
      <right/>
      <top style="thin">
        <color auto="1"/>
      </top>
      <bottom/>
      <diagonal/>
    </border>
    <border>
      <left/>
      <right style="thin">
        <color indexed="64"/>
      </right>
      <top/>
      <bottom style="dotted">
        <color indexed="64"/>
      </bottom>
      <diagonal/>
    </border>
    <border>
      <left style="dotted">
        <color indexed="64"/>
      </left>
      <right style="dotted">
        <color indexed="64"/>
      </right>
      <top style="dotted">
        <color indexed="64"/>
      </top>
      <bottom style="thick">
        <color indexed="64"/>
      </bottom>
      <diagonal/>
    </border>
    <border>
      <left style="medium">
        <color indexed="64"/>
      </left>
      <right style="dotted">
        <color indexed="64"/>
      </right>
      <top style="dotted">
        <color indexed="64"/>
      </top>
      <bottom style="thick">
        <color auto="1"/>
      </bottom>
      <diagonal/>
    </border>
    <border>
      <left style="dotted">
        <color indexed="64"/>
      </left>
      <right style="medium">
        <color indexed="64"/>
      </right>
      <top style="dotted">
        <color indexed="64"/>
      </top>
      <bottom style="thick">
        <color auto="1"/>
      </bottom>
      <diagonal/>
    </border>
    <border>
      <left style="dotted">
        <color auto="1"/>
      </left>
      <right style="medium">
        <color auto="1"/>
      </right>
      <top/>
      <bottom style="dotted">
        <color auto="1"/>
      </bottom>
      <diagonal/>
    </border>
    <border>
      <left style="thick">
        <color indexed="64"/>
      </left>
      <right style="dotted">
        <color indexed="64"/>
      </right>
      <top style="dotted">
        <color indexed="64"/>
      </top>
      <bottom style="thick">
        <color indexed="64"/>
      </bottom>
      <diagonal/>
    </border>
    <border>
      <left style="dotted">
        <color indexed="64"/>
      </left>
      <right style="dotted">
        <color indexed="64"/>
      </right>
      <top/>
      <bottom style="dotted">
        <color indexed="64"/>
      </bottom>
      <diagonal/>
    </border>
    <border>
      <left style="medium">
        <color indexed="64"/>
      </left>
      <right style="dotted">
        <color indexed="64"/>
      </right>
      <top/>
      <bottom style="dotted">
        <color indexed="64"/>
      </bottom>
      <diagonal/>
    </border>
    <border>
      <left style="thick">
        <color indexed="64"/>
      </left>
      <right style="dotted">
        <color indexed="64"/>
      </right>
      <top/>
      <bottom style="dotted">
        <color indexed="64"/>
      </bottom>
      <diagonal/>
    </border>
    <border>
      <left style="dotted">
        <color indexed="64"/>
      </left>
      <right style="dotted">
        <color indexed="64"/>
      </right>
      <top/>
      <bottom style="dashed">
        <color indexed="64"/>
      </bottom>
      <diagonal/>
    </border>
    <border>
      <left style="medium">
        <color indexed="64"/>
      </left>
      <right style="dotted">
        <color indexed="64"/>
      </right>
      <top/>
      <bottom style="dashed">
        <color indexed="64"/>
      </bottom>
      <diagonal/>
    </border>
    <border>
      <left/>
      <right style="thin">
        <color indexed="64"/>
      </right>
      <top style="thin">
        <color indexed="64"/>
      </top>
      <bottom style="thin">
        <color indexed="64"/>
      </bottom>
      <diagonal/>
    </border>
    <border>
      <left/>
      <right style="thick">
        <color auto="1"/>
      </right>
      <top style="medium">
        <color indexed="64"/>
      </top>
      <bottom style="medium">
        <color indexed="64"/>
      </bottom>
      <diagonal/>
    </border>
    <border>
      <left style="thick">
        <color auto="1"/>
      </left>
      <right/>
      <top style="medium">
        <color indexed="64"/>
      </top>
      <bottom style="medium">
        <color indexed="64"/>
      </bottom>
      <diagonal/>
    </border>
    <border>
      <left style="dotted">
        <color indexed="64"/>
      </left>
      <right style="dotted">
        <color indexed="64"/>
      </right>
      <top/>
      <bottom/>
      <diagonal/>
    </border>
    <border>
      <left style="medium">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dotted">
        <color indexed="64"/>
      </left>
      <right style="dotted">
        <color indexed="64"/>
      </right>
      <top style="dotted">
        <color indexed="64"/>
      </top>
      <bottom/>
      <diagonal/>
    </border>
    <border>
      <left style="thick">
        <color indexed="64"/>
      </left>
      <right style="dotted">
        <color indexed="64"/>
      </right>
      <top style="dotted">
        <color indexed="64"/>
      </top>
      <bottom/>
      <diagonal/>
    </border>
    <border>
      <left style="medium">
        <color indexed="64"/>
      </left>
      <right style="dotted">
        <color indexed="64"/>
      </right>
      <top/>
      <bottom/>
      <diagonal/>
    </border>
    <border>
      <left style="dotted">
        <color indexed="64"/>
      </left>
      <right/>
      <top/>
      <bottom/>
      <diagonal/>
    </border>
    <border>
      <left style="dotted">
        <color indexed="64"/>
      </left>
      <right/>
      <top/>
      <bottom style="dotted">
        <color indexed="64"/>
      </bottom>
      <diagonal/>
    </border>
    <border>
      <left style="dotted">
        <color indexed="64"/>
      </left>
      <right/>
      <top style="dotted">
        <color indexed="64"/>
      </top>
      <bottom/>
      <diagonal/>
    </border>
    <border>
      <left style="medium">
        <color indexed="64"/>
      </left>
      <right style="dotted">
        <color indexed="64"/>
      </right>
      <top style="dashed">
        <color indexed="64"/>
      </top>
      <bottom style="dashed">
        <color indexed="64"/>
      </bottom>
      <diagonal/>
    </border>
    <border>
      <left style="dotted">
        <color indexed="64"/>
      </left>
      <right style="dotted">
        <color indexed="64"/>
      </right>
      <top/>
      <bottom style="thick">
        <color indexed="64"/>
      </bottom>
      <diagonal/>
    </border>
    <border>
      <left style="medium">
        <color indexed="64"/>
      </left>
      <right/>
      <top style="thick">
        <color indexed="64"/>
      </top>
      <bottom style="medium">
        <color indexed="64"/>
      </bottom>
      <diagonal/>
    </border>
    <border>
      <left style="dotted">
        <color indexed="64"/>
      </left>
      <right style="dotted">
        <color indexed="64"/>
      </right>
      <top style="dashed">
        <color rgb="FF000000"/>
      </top>
      <bottom style="thick">
        <color rgb="FF000000"/>
      </bottom>
      <diagonal/>
    </border>
    <border>
      <left style="medium">
        <color indexed="64"/>
      </left>
      <right style="dotted">
        <color indexed="64"/>
      </right>
      <top style="dashed">
        <color rgb="FF000000"/>
      </top>
      <bottom style="thick">
        <color rgb="FF000000"/>
      </bottom>
      <diagonal/>
    </border>
    <border>
      <left style="dotted">
        <color auto="1"/>
      </left>
      <right style="medium">
        <color auto="1"/>
      </right>
      <top style="dashed">
        <color rgb="FF000000"/>
      </top>
      <bottom style="thick">
        <color rgb="FF000000"/>
      </bottom>
      <diagonal/>
    </border>
    <border>
      <left style="thick">
        <color rgb="FF000000"/>
      </left>
      <right style="dotted">
        <color indexed="64"/>
      </right>
      <top style="dashed">
        <color rgb="FF000000"/>
      </top>
      <bottom style="thick">
        <color rgb="FF000000"/>
      </bottom>
      <diagonal/>
    </border>
    <border>
      <left style="dotted">
        <color indexed="64"/>
      </left>
      <right style="dotted">
        <color indexed="64"/>
      </right>
      <top style="dashed">
        <color rgb="FF000000"/>
      </top>
      <bottom style="dashed">
        <color rgb="FF000000"/>
      </bottom>
      <diagonal/>
    </border>
    <border>
      <left style="medium">
        <color indexed="64"/>
      </left>
      <right style="dotted">
        <color indexed="64"/>
      </right>
      <top style="dashed">
        <color rgb="FF000000"/>
      </top>
      <bottom style="dashed">
        <color rgb="FF000000"/>
      </bottom>
      <diagonal/>
    </border>
    <border>
      <left style="dotted">
        <color auto="1"/>
      </left>
      <right style="medium">
        <color auto="1"/>
      </right>
      <top style="dashed">
        <color rgb="FF000000"/>
      </top>
      <bottom style="dashed">
        <color rgb="FF000000"/>
      </bottom>
      <diagonal/>
    </border>
    <border>
      <left style="thick">
        <color rgb="FF000000"/>
      </left>
      <right style="dotted">
        <color indexed="64"/>
      </right>
      <top style="dashed">
        <color rgb="FF000000"/>
      </top>
      <bottom style="dashed">
        <color rgb="FF000000"/>
      </bottom>
      <diagonal/>
    </border>
    <border>
      <left style="dotted">
        <color indexed="64"/>
      </left>
      <right style="dotted">
        <color indexed="64"/>
      </right>
      <top style="thick">
        <color rgb="FF000000"/>
      </top>
      <bottom style="dashed">
        <color rgb="FF000000"/>
      </bottom>
      <diagonal/>
    </border>
    <border>
      <left style="medium">
        <color indexed="64"/>
      </left>
      <right style="dotted">
        <color indexed="64"/>
      </right>
      <top style="thick">
        <color rgb="FF000000"/>
      </top>
      <bottom style="dashed">
        <color rgb="FF000000"/>
      </bottom>
      <diagonal/>
    </border>
    <border>
      <left style="dotted">
        <color indexed="64"/>
      </left>
      <right style="medium">
        <color indexed="64"/>
      </right>
      <top style="thick">
        <color rgb="FF000000"/>
      </top>
      <bottom style="dashed">
        <color rgb="FF000000"/>
      </bottom>
      <diagonal/>
    </border>
    <border>
      <left style="thick">
        <color rgb="FF000000"/>
      </left>
      <right style="dotted">
        <color indexed="64"/>
      </right>
      <top style="thick">
        <color rgb="FF000000"/>
      </top>
      <bottom style="dashed">
        <color rgb="FF000000"/>
      </bottom>
      <diagonal/>
    </border>
    <border>
      <left style="dotted">
        <color indexed="64"/>
      </left>
      <right style="dotted">
        <color indexed="64"/>
      </right>
      <top style="dashed">
        <color indexed="64"/>
      </top>
      <bottom style="thick">
        <color indexed="64"/>
      </bottom>
      <diagonal/>
    </border>
    <border>
      <left style="medium">
        <color indexed="64"/>
      </left>
      <right style="dotted">
        <color indexed="64"/>
      </right>
      <top style="dashed">
        <color indexed="64"/>
      </top>
      <bottom style="thick">
        <color indexed="64"/>
      </bottom>
      <diagonal/>
    </border>
    <border>
      <left style="dotted">
        <color indexed="64"/>
      </left>
      <right style="medium">
        <color indexed="64"/>
      </right>
      <top style="dashed">
        <color indexed="64"/>
      </top>
      <bottom style="thick">
        <color indexed="64"/>
      </bottom>
      <diagonal/>
    </border>
    <border>
      <left style="thick">
        <color indexed="64"/>
      </left>
      <right style="dotted">
        <color indexed="64"/>
      </right>
      <top style="dashed">
        <color indexed="64"/>
      </top>
      <bottom style="thick">
        <color indexed="64"/>
      </bottom>
      <diagonal/>
    </border>
    <border>
      <left style="dashed">
        <color indexed="64"/>
      </left>
      <right/>
      <top style="dashed">
        <color indexed="64"/>
      </top>
      <bottom style="dashed">
        <color indexed="64"/>
      </bottom>
      <diagonal/>
    </border>
    <border>
      <left style="dotted">
        <color indexed="64"/>
      </left>
      <right style="dashed">
        <color indexed="64"/>
      </right>
      <top style="dashed">
        <color indexed="64"/>
      </top>
      <bottom style="dashed">
        <color indexed="64"/>
      </bottom>
      <diagonal/>
    </border>
    <border>
      <left style="dotted">
        <color indexed="64"/>
      </left>
      <right style="dotted">
        <color indexed="64"/>
      </right>
      <top style="dashed">
        <color indexed="64"/>
      </top>
      <bottom style="dashed">
        <color indexed="64"/>
      </bottom>
      <diagonal/>
    </border>
    <border>
      <left style="dotted">
        <color auto="1"/>
      </left>
      <right style="medium">
        <color auto="1"/>
      </right>
      <top style="dashed">
        <color indexed="64"/>
      </top>
      <bottom style="dashed">
        <color indexed="64"/>
      </bottom>
      <diagonal/>
    </border>
    <border>
      <left style="thick">
        <color indexed="64"/>
      </left>
      <right style="dotted">
        <color indexed="64"/>
      </right>
      <top style="dashed">
        <color indexed="64"/>
      </top>
      <bottom style="dashed">
        <color indexed="64"/>
      </bottom>
      <diagonal/>
    </border>
    <border>
      <left style="dashed">
        <color indexed="64"/>
      </left>
      <right/>
      <top style="thick">
        <color indexed="64"/>
      </top>
      <bottom style="dashed">
        <color indexed="64"/>
      </bottom>
      <diagonal/>
    </border>
    <border>
      <left style="dotted">
        <color indexed="64"/>
      </left>
      <right style="dashed">
        <color auto="1"/>
      </right>
      <top style="thick">
        <color indexed="64"/>
      </top>
      <bottom style="dashed">
        <color indexed="64"/>
      </bottom>
      <diagonal/>
    </border>
    <border>
      <left style="dotted">
        <color indexed="64"/>
      </left>
      <right style="dotted">
        <color indexed="64"/>
      </right>
      <top style="thick">
        <color indexed="64"/>
      </top>
      <bottom style="dashed">
        <color indexed="64"/>
      </bottom>
      <diagonal/>
    </border>
    <border>
      <left style="medium">
        <color indexed="64"/>
      </left>
      <right style="dotted">
        <color indexed="64"/>
      </right>
      <top style="thick">
        <color indexed="64"/>
      </top>
      <bottom style="dashed">
        <color indexed="64"/>
      </bottom>
      <diagonal/>
    </border>
    <border>
      <left style="dotted">
        <color indexed="64"/>
      </left>
      <right style="medium">
        <color indexed="64"/>
      </right>
      <top style="thick">
        <color indexed="64"/>
      </top>
      <bottom style="dashed">
        <color indexed="64"/>
      </bottom>
      <diagonal/>
    </border>
    <border>
      <left style="thick">
        <color indexed="64"/>
      </left>
      <right style="dotted">
        <color indexed="64"/>
      </right>
      <top style="thick">
        <color indexed="64"/>
      </top>
      <bottom style="dashed">
        <color indexed="64"/>
      </bottom>
      <diagonal/>
    </border>
    <border>
      <left style="dotted">
        <color indexed="64"/>
      </left>
      <right/>
      <top style="dashed">
        <color indexed="64"/>
      </top>
      <bottom style="thick">
        <color indexed="64"/>
      </bottom>
      <diagonal/>
    </border>
    <border>
      <left style="dotted">
        <color indexed="64"/>
      </left>
      <right/>
      <top style="dashed">
        <color indexed="64"/>
      </top>
      <bottom style="dashed">
        <color indexed="64"/>
      </bottom>
      <diagonal/>
    </border>
    <border>
      <left style="dotted">
        <color indexed="64"/>
      </left>
      <right/>
      <top style="thick">
        <color indexed="64"/>
      </top>
      <bottom style="dashed">
        <color indexed="64"/>
      </bottom>
      <diagonal/>
    </border>
    <border>
      <left/>
      <right style="dotted">
        <color indexed="64"/>
      </right>
      <top style="dotted">
        <color indexed="64"/>
      </top>
      <bottom style="thick">
        <color indexed="64"/>
      </bottom>
      <diagonal/>
    </border>
    <border>
      <left style="dotted">
        <color indexed="64"/>
      </left>
      <right/>
      <top style="dotted">
        <color indexed="64"/>
      </top>
      <bottom style="thick">
        <color indexed="64"/>
      </bottom>
      <diagonal/>
    </border>
    <border>
      <left style="dotted">
        <color indexed="64"/>
      </left>
      <right style="dotted">
        <color indexed="64"/>
      </right>
      <top style="thick">
        <color indexed="64"/>
      </top>
      <bottom style="dotted">
        <color indexed="64"/>
      </bottom>
      <diagonal/>
    </border>
    <border>
      <left/>
      <right style="dotted">
        <color indexed="64"/>
      </right>
      <top style="thick">
        <color indexed="64"/>
      </top>
      <bottom style="dotted">
        <color indexed="64"/>
      </bottom>
      <diagonal/>
    </border>
    <border>
      <left style="dotted">
        <color indexed="64"/>
      </left>
      <right style="medium">
        <color indexed="64"/>
      </right>
      <top style="thick">
        <color indexed="64"/>
      </top>
      <bottom style="dotted">
        <color indexed="64"/>
      </bottom>
      <diagonal/>
    </border>
    <border>
      <left style="medium">
        <color indexed="64"/>
      </left>
      <right style="dotted">
        <color indexed="64"/>
      </right>
      <top style="thick">
        <color indexed="64"/>
      </top>
      <bottom style="dotted">
        <color indexed="64"/>
      </bottom>
      <diagonal/>
    </border>
    <border>
      <left style="dotted">
        <color indexed="64"/>
      </left>
      <right/>
      <top style="thick">
        <color indexed="64"/>
      </top>
      <bottom style="dotted">
        <color indexed="64"/>
      </bottom>
      <diagonal/>
    </border>
    <border>
      <left style="thick">
        <color indexed="64"/>
      </left>
      <right style="dotted">
        <color indexed="64"/>
      </right>
      <top style="thick">
        <color indexed="64"/>
      </top>
      <bottom style="dotted">
        <color indexed="64"/>
      </bottom>
      <diagonal/>
    </border>
    <border>
      <left style="medium">
        <color indexed="64"/>
      </left>
      <right style="medium">
        <color indexed="64"/>
      </right>
      <top style="thick">
        <color indexed="64"/>
      </top>
      <bottom style="thick">
        <color indexed="64"/>
      </bottom>
      <diagonal/>
    </border>
    <border>
      <left style="thick">
        <color indexed="64"/>
      </left>
      <right style="thick">
        <color indexed="64"/>
      </right>
      <top/>
      <bottom style="thick">
        <color indexed="64"/>
      </bottom>
      <diagonal/>
    </border>
    <border>
      <left style="dotted">
        <color auto="1"/>
      </left>
      <right style="medium">
        <color auto="1"/>
      </right>
      <top/>
      <bottom style="thick">
        <color indexed="64"/>
      </bottom>
      <diagonal/>
    </border>
    <border>
      <left style="dashed">
        <color indexed="64"/>
      </left>
      <right style="medium">
        <color indexed="64"/>
      </right>
      <top style="thick">
        <color indexed="64"/>
      </top>
      <bottom style="dotted">
        <color indexed="64"/>
      </bottom>
      <diagonal/>
    </border>
    <border>
      <left style="thick">
        <color indexed="64"/>
      </left>
      <right style="dashed">
        <color indexed="64"/>
      </right>
      <top style="thick">
        <color indexed="64"/>
      </top>
      <bottom style="dotted">
        <color indexed="64"/>
      </bottom>
      <diagonal/>
    </border>
    <border>
      <left style="thick">
        <color indexed="64"/>
      </left>
      <right style="thick">
        <color indexed="64"/>
      </right>
      <top style="thin">
        <color indexed="64"/>
      </top>
      <bottom style="thin">
        <color indexed="64"/>
      </bottom>
      <diagonal/>
    </border>
    <border>
      <left/>
      <right style="dotted">
        <color indexed="64"/>
      </right>
      <top/>
      <bottom style="dotted">
        <color indexed="64"/>
      </bottom>
      <diagonal/>
    </border>
    <border>
      <left style="thick">
        <color indexed="64"/>
      </left>
      <right/>
      <top style="dotted">
        <color indexed="64"/>
      </top>
      <bottom style="dotted">
        <color indexed="64"/>
      </bottom>
      <diagonal/>
    </border>
    <border>
      <left/>
      <right style="dotted">
        <color indexed="64"/>
      </right>
      <top style="dotted">
        <color indexed="64"/>
      </top>
      <bottom/>
      <diagonal/>
    </border>
    <border>
      <left/>
      <right style="medium">
        <color indexed="64"/>
      </right>
      <top style="dotted">
        <color indexed="64"/>
      </top>
      <bottom/>
      <diagonal/>
    </border>
    <border>
      <left style="thick">
        <color indexed="64"/>
      </left>
      <right/>
      <top/>
      <bottom style="dotted">
        <color indexed="64"/>
      </bottom>
      <diagonal/>
    </border>
    <border>
      <left/>
      <right style="dotted">
        <color indexed="64"/>
      </right>
      <top/>
      <bottom/>
      <diagonal/>
    </border>
    <border>
      <left style="dotted">
        <color indexed="64"/>
      </left>
      <right style="dotted">
        <color indexed="64"/>
      </right>
      <top style="thick">
        <color indexed="64"/>
      </top>
      <bottom/>
      <diagonal/>
    </border>
    <border>
      <left/>
      <right style="medium">
        <color indexed="64"/>
      </right>
      <top style="thick">
        <color indexed="64"/>
      </top>
      <bottom/>
      <diagonal/>
    </border>
    <border>
      <left style="thick">
        <color indexed="64"/>
      </left>
      <right/>
      <top style="thick">
        <color indexed="64"/>
      </top>
      <bottom style="dotted">
        <color indexed="64"/>
      </bottom>
      <diagonal/>
    </border>
    <border>
      <left style="thick">
        <color indexed="64"/>
      </left>
      <right style="thick">
        <color indexed="64"/>
      </right>
      <top style="thick">
        <color indexed="64"/>
      </top>
      <bottom style="thin">
        <color indexed="64"/>
      </bottom>
      <diagonal/>
    </border>
    <border>
      <left style="dotted">
        <color indexed="64"/>
      </left>
      <right/>
      <top/>
      <bottom style="thick">
        <color indexed="64"/>
      </bottom>
      <diagonal/>
    </border>
    <border>
      <left/>
      <right/>
      <top/>
      <bottom style="dotted">
        <color indexed="64"/>
      </bottom>
      <diagonal/>
    </border>
    <border>
      <left/>
      <right style="medium">
        <color auto="1"/>
      </right>
      <top/>
      <bottom/>
      <diagonal/>
    </border>
    <border>
      <left/>
      <right style="medium">
        <color auto="1"/>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ck">
        <color indexed="64"/>
      </right>
      <top style="thick">
        <color indexed="64"/>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thick">
        <color indexed="64"/>
      </left>
      <right style="medium">
        <color indexed="64"/>
      </right>
      <top style="medium">
        <color indexed="64"/>
      </top>
      <bottom style="thick">
        <color indexed="64"/>
      </bottom>
      <diagonal/>
    </border>
    <border>
      <left style="thick">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thick">
        <color indexed="64"/>
      </right>
      <top style="medium">
        <color indexed="64"/>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right style="dotted">
        <color indexed="64"/>
      </right>
      <top style="dashed">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thick">
        <color indexed="64"/>
      </left>
      <right style="dashed">
        <color indexed="64"/>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thick">
        <color indexed="64"/>
      </top>
      <bottom style="dashed">
        <color indexed="64"/>
      </bottom>
      <diagonal/>
    </border>
    <border>
      <left/>
      <right style="dashed">
        <color indexed="64"/>
      </right>
      <top style="thick">
        <color indexed="64"/>
      </top>
      <bottom style="dashed">
        <color indexed="64"/>
      </bottom>
      <diagonal/>
    </border>
    <border>
      <left style="dashed">
        <color indexed="64"/>
      </left>
      <right style="dashed">
        <color indexed="64"/>
      </right>
      <top style="thick">
        <color indexed="64"/>
      </top>
      <bottom style="dashed">
        <color indexed="64"/>
      </bottom>
      <diagonal/>
    </border>
    <border>
      <left/>
      <right/>
      <top style="thick">
        <color indexed="64"/>
      </top>
      <bottom style="dashed">
        <color indexed="64"/>
      </bottom>
      <diagonal/>
    </border>
    <border>
      <left style="dashed">
        <color indexed="64"/>
      </left>
      <right style="medium">
        <color indexed="64"/>
      </right>
      <top style="thick">
        <color indexed="64"/>
      </top>
      <bottom style="dashed">
        <color indexed="64"/>
      </bottom>
      <diagonal/>
    </border>
    <border>
      <left style="thick">
        <color indexed="64"/>
      </left>
      <right style="dashed">
        <color indexed="64"/>
      </right>
      <top style="thick">
        <color indexed="64"/>
      </top>
      <bottom style="dashed">
        <color indexed="64"/>
      </bottom>
      <diagonal/>
    </border>
    <border>
      <left style="thick">
        <color indexed="64"/>
      </left>
      <right style="thin">
        <color indexed="64"/>
      </right>
      <top style="dotted">
        <color indexed="64"/>
      </top>
      <bottom style="thin">
        <color indexed="64"/>
      </bottom>
      <diagonal/>
    </border>
    <border>
      <left style="dotted">
        <color auto="1"/>
      </left>
      <right style="medium">
        <color auto="1"/>
      </right>
      <top/>
      <bottom style="medium">
        <color indexed="64"/>
      </bottom>
      <diagonal/>
    </border>
    <border>
      <left style="dotted">
        <color indexed="64"/>
      </left>
      <right style="dotted">
        <color indexed="64"/>
      </right>
      <top/>
      <bottom style="medium">
        <color indexed="64"/>
      </bottom>
      <diagonal/>
    </border>
    <border>
      <left/>
      <right style="dotted">
        <color indexed="64"/>
      </right>
      <top/>
      <bottom style="medium">
        <color indexed="64"/>
      </bottom>
      <diagonal/>
    </border>
    <border>
      <left style="medium">
        <color indexed="64"/>
      </left>
      <right style="dotted">
        <color indexed="64"/>
      </right>
      <top/>
      <bottom style="medium">
        <color indexed="64"/>
      </bottom>
      <diagonal/>
    </border>
    <border>
      <left style="thick">
        <color indexed="64"/>
      </left>
      <right style="dotted">
        <color indexed="64"/>
      </right>
      <top/>
      <bottom style="medium">
        <color indexed="64"/>
      </bottom>
      <diagonal/>
    </border>
    <border>
      <left style="thick">
        <color indexed="64"/>
      </left>
      <right style="thin">
        <color indexed="64"/>
      </right>
      <top/>
      <bottom style="dotted">
        <color indexed="64"/>
      </bottom>
      <diagonal/>
    </border>
    <border>
      <left style="thick">
        <color indexed="64"/>
      </left>
      <right style="thin">
        <color indexed="64"/>
      </right>
      <top style="thin">
        <color indexed="64"/>
      </top>
      <bottom style="thin">
        <color indexed="64"/>
      </bottom>
      <diagonal/>
    </border>
    <border>
      <left/>
      <right style="dashed">
        <color indexed="64"/>
      </right>
      <top style="dashed">
        <color indexed="64"/>
      </top>
      <bottom/>
      <diagonal/>
    </border>
    <border>
      <left style="dashed">
        <color indexed="64"/>
      </left>
      <right style="dashed">
        <color indexed="64"/>
      </right>
      <top/>
      <bottom style="dashed">
        <color indexed="64"/>
      </bottom>
      <diagonal/>
    </border>
    <border>
      <left/>
      <right style="dashed">
        <color indexed="64"/>
      </right>
      <top/>
      <bottom style="dashed">
        <color indexed="64"/>
      </bottom>
      <diagonal/>
    </border>
    <border>
      <left style="thin">
        <color indexed="64"/>
      </left>
      <right style="thick">
        <color indexed="64"/>
      </right>
      <top style="thick">
        <color indexed="64"/>
      </top>
      <bottom/>
      <diagonal/>
    </border>
    <border>
      <left style="thin">
        <color indexed="64"/>
      </left>
      <right style="thin">
        <color indexed="64"/>
      </right>
      <top style="thick">
        <color indexed="64"/>
      </top>
      <bottom/>
      <diagonal/>
    </border>
    <border>
      <left style="thick">
        <color indexed="64"/>
      </left>
      <right style="thin">
        <color indexed="64"/>
      </right>
      <top style="thick">
        <color indexed="64"/>
      </top>
      <bottom/>
      <diagonal/>
    </border>
    <border>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style="thick">
        <color auto="1"/>
      </left>
      <right/>
      <top/>
      <bottom style="medium">
        <color indexed="64"/>
      </bottom>
      <diagonal/>
    </border>
    <border>
      <left style="dashed">
        <color indexed="64"/>
      </left>
      <right style="dashed">
        <color indexed="64"/>
      </right>
      <top style="dashed">
        <color indexed="64"/>
      </top>
      <bottom style="thick">
        <color indexed="64"/>
      </bottom>
      <diagonal/>
    </border>
    <border>
      <left/>
      <right style="dashed">
        <color indexed="64"/>
      </right>
      <top style="dashed">
        <color indexed="64"/>
      </top>
      <bottom style="thick">
        <color indexed="64"/>
      </bottom>
      <diagonal/>
    </border>
    <border>
      <left style="medium">
        <color indexed="64"/>
      </left>
      <right style="dashed">
        <color indexed="64"/>
      </right>
      <top style="thick">
        <color indexed="64"/>
      </top>
      <bottom style="dashed">
        <color indexed="64"/>
      </bottom>
      <diagonal/>
    </border>
    <border>
      <left/>
      <right style="dotted">
        <color indexed="64"/>
      </right>
      <top/>
      <bottom style="thick">
        <color indexed="64"/>
      </bottom>
      <diagonal/>
    </border>
    <border>
      <left style="thick">
        <color indexed="64"/>
      </left>
      <right style="dotted">
        <color indexed="64"/>
      </right>
      <top/>
      <bottom style="thick">
        <color indexed="64"/>
      </bottom>
      <diagonal/>
    </border>
    <border>
      <left style="dashed">
        <color indexed="64"/>
      </left>
      <right style="dotted">
        <color indexed="64"/>
      </right>
      <top style="thick">
        <color indexed="64"/>
      </top>
      <bottom style="dotted">
        <color indexed="64"/>
      </bottom>
      <diagonal/>
    </border>
    <border>
      <left style="medium">
        <color indexed="64"/>
      </left>
      <right style="dotted">
        <color indexed="64"/>
      </right>
      <top/>
      <bottom style="thick">
        <color indexed="64"/>
      </bottom>
      <diagonal/>
    </border>
    <border>
      <left style="dotted">
        <color indexed="64"/>
      </left>
      <right style="medium">
        <color indexed="64"/>
      </right>
      <top style="dashed">
        <color indexed="64"/>
      </top>
      <bottom style="medium">
        <color indexed="64"/>
      </bottom>
      <diagonal/>
    </border>
    <border>
      <left style="dotted">
        <color indexed="64"/>
      </left>
      <right style="dotted">
        <color indexed="64"/>
      </right>
      <top style="dashed">
        <color indexed="64"/>
      </top>
      <bottom style="medium">
        <color indexed="64"/>
      </bottom>
      <diagonal/>
    </border>
    <border>
      <left style="medium">
        <color indexed="64"/>
      </left>
      <right style="dotted">
        <color indexed="64"/>
      </right>
      <top style="dashed">
        <color indexed="64"/>
      </top>
      <bottom style="medium">
        <color indexed="64"/>
      </bottom>
      <diagonal/>
    </border>
    <border>
      <left style="thick">
        <color indexed="64"/>
      </left>
      <right style="dotted">
        <color indexed="64"/>
      </right>
      <top style="dashed">
        <color indexed="64"/>
      </top>
      <bottom style="medium">
        <color indexed="64"/>
      </bottom>
      <diagonal/>
    </border>
    <border>
      <left style="dotted">
        <color indexed="64"/>
      </left>
      <right style="medium">
        <color indexed="64"/>
      </right>
      <top style="medium">
        <color indexed="64"/>
      </top>
      <bottom style="dashed">
        <color indexed="64"/>
      </bottom>
      <diagonal/>
    </border>
    <border>
      <left/>
      <right style="dotted">
        <color indexed="64"/>
      </right>
      <top style="dashed">
        <color auto="1"/>
      </top>
      <bottom style="thick">
        <color auto="1"/>
      </bottom>
      <diagonal/>
    </border>
    <border>
      <left style="dashed">
        <color indexed="64"/>
      </left>
      <right style="medium">
        <color indexed="64"/>
      </right>
      <top style="dashed">
        <color auto="1"/>
      </top>
      <bottom style="thick">
        <color auto="1"/>
      </bottom>
      <diagonal/>
    </border>
    <border>
      <left style="medium">
        <color indexed="64"/>
      </left>
      <right style="dashed">
        <color indexed="64"/>
      </right>
      <top style="dashed">
        <color auto="1"/>
      </top>
      <bottom style="thick">
        <color auto="1"/>
      </bottom>
      <diagonal/>
    </border>
    <border>
      <left/>
      <right style="dotted">
        <color indexed="64"/>
      </right>
      <top style="thick">
        <color auto="1"/>
      </top>
      <bottom style="dashed">
        <color auto="1"/>
      </bottom>
      <diagonal/>
    </border>
    <border>
      <left style="thin">
        <color indexed="64"/>
      </left>
      <right style="medium">
        <color indexed="64"/>
      </right>
      <top style="thin">
        <color indexed="64"/>
      </top>
      <bottom style="thin">
        <color indexed="64"/>
      </bottom>
      <diagonal/>
    </border>
    <border>
      <left style="medium">
        <color auto="1"/>
      </left>
      <right style="medium">
        <color auto="1"/>
      </right>
      <top style="medium">
        <color auto="1"/>
      </top>
      <bottom style="medium">
        <color auto="1"/>
      </bottom>
      <diagonal/>
    </border>
    <border>
      <left style="thick">
        <color indexed="64"/>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right/>
      <top/>
      <bottom style="thin">
        <color indexed="64"/>
      </bottom>
      <diagonal/>
    </border>
    <border>
      <left/>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double">
        <color indexed="64"/>
      </left>
      <right style="thick">
        <color indexed="64"/>
      </right>
      <top style="thick">
        <color indexed="64"/>
      </top>
      <bottom style="thick">
        <color indexed="64"/>
      </bottom>
      <diagonal/>
    </border>
    <border>
      <left style="double">
        <color indexed="64"/>
      </left>
      <right style="double">
        <color indexed="64"/>
      </right>
      <top style="thick">
        <color indexed="64"/>
      </top>
      <bottom style="thick">
        <color indexed="64"/>
      </bottom>
      <diagonal/>
    </border>
    <border>
      <left style="double">
        <color indexed="64"/>
      </left>
      <right style="thick">
        <color indexed="64"/>
      </right>
      <top style="thick">
        <color indexed="64"/>
      </top>
      <bottom/>
      <diagonal/>
    </border>
    <border>
      <left style="double">
        <color indexed="64"/>
      </left>
      <right style="double">
        <color indexed="64"/>
      </right>
      <top style="thick">
        <color indexed="64"/>
      </top>
      <bottom/>
      <diagonal/>
    </border>
    <border>
      <left/>
      <right style="thick">
        <color indexed="64"/>
      </right>
      <top style="thick">
        <color indexed="64"/>
      </top>
      <bottom style="thick">
        <color indexed="64"/>
      </bottom>
      <diagonal/>
    </border>
    <border>
      <left style="thin">
        <color indexed="64"/>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style="thick">
        <color indexed="64"/>
      </right>
      <top style="dotted">
        <color indexed="64"/>
      </top>
      <bottom/>
      <diagonal/>
    </border>
    <border>
      <left style="thick">
        <color indexed="64"/>
      </left>
      <right style="thick">
        <color indexed="64"/>
      </right>
      <top style="dotted">
        <color indexed="64"/>
      </top>
      <bottom style="dotted">
        <color indexed="64"/>
      </bottom>
      <diagonal/>
    </border>
    <border>
      <left style="thick">
        <color indexed="64"/>
      </left>
      <right/>
      <top style="thin">
        <color auto="1"/>
      </top>
      <bottom style="thin">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dashed">
        <color indexed="64"/>
      </top>
      <bottom/>
      <diagonal/>
    </border>
    <border>
      <left/>
      <right style="thick">
        <color indexed="64"/>
      </right>
      <top style="thin">
        <color indexed="64"/>
      </top>
      <bottom style="thin">
        <color indexed="64"/>
      </bottom>
      <diagonal/>
    </border>
    <border>
      <left style="thick">
        <color indexed="64"/>
      </left>
      <right style="thick">
        <color indexed="64"/>
      </right>
      <top style="thin">
        <color indexed="64"/>
      </top>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style="thick">
        <color indexed="64"/>
      </right>
      <top style="medium">
        <color indexed="64"/>
      </top>
      <bottom style="thick">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style="thick">
        <color indexed="64"/>
      </top>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bottom/>
      <diagonal/>
    </border>
    <border>
      <left style="thin">
        <color indexed="64"/>
      </left>
      <right style="thick">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auto="1"/>
      </top>
      <bottom style="thin">
        <color rgb="FF000000"/>
      </bottom>
      <diagonal/>
    </border>
    <border>
      <left/>
      <right/>
      <top style="thin">
        <color auto="1"/>
      </top>
      <bottom style="thin">
        <color rgb="FF000000"/>
      </bottom>
      <diagonal/>
    </border>
    <border>
      <left style="thick">
        <color indexed="64"/>
      </left>
      <right/>
      <top style="thin">
        <color auto="1"/>
      </top>
      <bottom style="thin">
        <color rgb="FF000000"/>
      </bottom>
      <diagonal/>
    </border>
    <border>
      <left style="thick">
        <color indexed="64"/>
      </left>
      <right style="thin">
        <color indexed="64"/>
      </right>
      <top style="thin">
        <color indexed="64"/>
      </top>
      <bottom style="thick">
        <color indexed="64"/>
      </bottom>
      <diagonal/>
    </border>
    <border>
      <left style="thick">
        <color indexed="64"/>
      </left>
      <right/>
      <top style="medium">
        <color indexed="64"/>
      </top>
      <bottom style="thick">
        <color indexed="64"/>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thin">
        <color indexed="64"/>
      </bottom>
      <diagonal/>
    </border>
    <border>
      <left style="medium">
        <color auto="1"/>
      </left>
      <right style="thick">
        <color indexed="64"/>
      </right>
      <top/>
      <bottom/>
      <diagonal/>
    </border>
    <border>
      <left style="medium">
        <color auto="1"/>
      </left>
      <right style="medium">
        <color auto="1"/>
      </right>
      <top/>
      <bottom/>
      <diagonal/>
    </border>
    <border>
      <left style="thick">
        <color indexed="64"/>
      </left>
      <right style="medium">
        <color indexed="64"/>
      </right>
      <top/>
      <bottom/>
      <diagonal/>
    </border>
    <border>
      <left style="thick">
        <color indexed="64"/>
      </left>
      <right style="thick">
        <color indexed="64"/>
      </right>
      <top/>
      <bottom/>
      <diagonal/>
    </border>
    <border>
      <left style="thick">
        <color indexed="64"/>
      </left>
      <right style="thin">
        <color indexed="64"/>
      </right>
      <top/>
      <bottom style="thin">
        <color indexed="64"/>
      </bottom>
      <diagonal/>
    </border>
    <border>
      <left style="medium">
        <color rgb="FF000000"/>
      </left>
      <right style="thick">
        <color indexed="64"/>
      </right>
      <top/>
      <bottom style="medium">
        <color rgb="FF000000"/>
      </bottom>
      <diagonal/>
    </border>
    <border>
      <left style="medium">
        <color rgb="FF000000"/>
      </left>
      <right/>
      <top/>
      <bottom style="medium">
        <color rgb="FF000000"/>
      </bottom>
      <diagonal/>
    </border>
    <border>
      <left style="thick">
        <color indexed="64"/>
      </left>
      <right/>
      <top/>
      <bottom style="medium">
        <color rgb="FF000000"/>
      </bottom>
      <diagonal/>
    </border>
    <border>
      <left style="medium">
        <color rgb="FF000000"/>
      </left>
      <right/>
      <top/>
      <bottom/>
      <diagonal/>
    </border>
    <border>
      <left style="medium">
        <color rgb="FF000000"/>
      </left>
      <right style="thick">
        <color indexed="64"/>
      </right>
      <top/>
      <bottom/>
      <diagonal/>
    </border>
    <border>
      <left style="thin">
        <color indexed="64"/>
      </left>
      <right style="double">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auto="1"/>
      </left>
      <right/>
      <top style="thin">
        <color indexed="64"/>
      </top>
      <bottom style="double">
        <color indexed="64"/>
      </bottom>
      <diagonal/>
    </border>
    <border>
      <left style="thin">
        <color indexed="64"/>
      </left>
      <right style="double">
        <color indexed="64"/>
      </right>
      <top style="thin">
        <color indexed="64"/>
      </top>
      <bottom style="thin">
        <color indexed="64"/>
      </bottom>
      <diagonal/>
    </border>
    <border>
      <left style="double">
        <color auto="1"/>
      </left>
      <right/>
      <top style="thin">
        <color auto="1"/>
      </top>
      <bottom style="thin">
        <color indexed="64"/>
      </bottom>
      <diagonal/>
    </border>
    <border>
      <left/>
      <right style="double">
        <color auto="1"/>
      </right>
      <top style="double">
        <color auto="1"/>
      </top>
      <bottom style="thin">
        <color auto="1"/>
      </bottom>
      <diagonal/>
    </border>
    <border>
      <left/>
      <right/>
      <top style="double">
        <color auto="1"/>
      </top>
      <bottom style="thin">
        <color auto="1"/>
      </bottom>
      <diagonal/>
    </border>
    <border>
      <left style="double">
        <color auto="1"/>
      </left>
      <right/>
      <top style="double">
        <color auto="1"/>
      </top>
      <bottom style="thin">
        <color auto="1"/>
      </bottom>
      <diagonal/>
    </border>
    <border>
      <left style="medium">
        <color indexed="64"/>
      </left>
      <right style="dashed">
        <color indexed="64"/>
      </right>
      <top style="thick">
        <color indexed="64"/>
      </top>
      <bottom style="thick">
        <color indexed="64"/>
      </bottom>
      <diagonal/>
    </border>
    <border>
      <left style="dotted">
        <color indexed="64"/>
      </left>
      <right style="dotted">
        <color indexed="64"/>
      </right>
      <top style="medium">
        <color indexed="64"/>
      </top>
      <bottom/>
      <diagonal/>
    </border>
    <border>
      <left/>
      <right style="thick">
        <color indexed="64"/>
      </right>
      <top style="thick">
        <color indexed="64"/>
      </top>
      <bottom style="medium">
        <color indexed="64"/>
      </bottom>
      <diagonal/>
    </border>
    <border>
      <left style="dotted">
        <color auto="1"/>
      </left>
      <right style="medium">
        <color auto="1"/>
      </right>
      <top/>
      <bottom/>
      <diagonal/>
    </border>
    <border>
      <left/>
      <right style="medium">
        <color rgb="FFC00000"/>
      </right>
      <top/>
      <bottom style="medium">
        <color rgb="FFC00000"/>
      </bottom>
      <diagonal/>
    </border>
    <border>
      <left/>
      <right/>
      <top/>
      <bottom style="medium">
        <color rgb="FFC00000"/>
      </bottom>
      <diagonal/>
    </border>
    <border>
      <left style="medium">
        <color rgb="FFC00000"/>
      </left>
      <right/>
      <top/>
      <bottom style="medium">
        <color rgb="FFC00000"/>
      </bottom>
      <diagonal/>
    </border>
    <border>
      <left/>
      <right style="medium">
        <color rgb="FFC00000"/>
      </right>
      <top/>
      <bottom/>
      <diagonal/>
    </border>
    <border>
      <left style="medium">
        <color rgb="FFC00000"/>
      </left>
      <right/>
      <top/>
      <bottom/>
      <diagonal/>
    </border>
    <border>
      <left/>
      <right style="medium">
        <color rgb="FFC00000"/>
      </right>
      <top style="medium">
        <color rgb="FFC00000"/>
      </top>
      <bottom/>
      <diagonal/>
    </border>
    <border>
      <left/>
      <right/>
      <top style="medium">
        <color rgb="FFC00000"/>
      </top>
      <bottom/>
      <diagonal/>
    </border>
    <border>
      <left style="medium">
        <color rgb="FFC00000"/>
      </left>
      <right/>
      <top style="medium">
        <color rgb="FFC00000"/>
      </top>
      <bottom/>
      <diagonal/>
    </border>
    <border>
      <left/>
      <right style="thick">
        <color indexed="64"/>
      </right>
      <top style="thin">
        <color indexed="64"/>
      </top>
      <bottom style="thick">
        <color indexed="64"/>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style="thick">
        <color indexed="64"/>
      </right>
      <top style="thick">
        <color indexed="64"/>
      </top>
      <bottom style="thin">
        <color indexed="64"/>
      </bottom>
      <diagonal/>
    </border>
    <border>
      <left/>
      <right/>
      <top style="thick">
        <color indexed="64"/>
      </top>
      <bottom style="thin">
        <color indexed="64"/>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ck">
        <color indexed="64"/>
      </right>
      <top/>
      <bottom/>
      <diagonal/>
    </border>
    <border>
      <left style="thin">
        <color indexed="64"/>
      </left>
      <right style="thin">
        <color indexed="64"/>
      </right>
      <top/>
      <bottom style="medium">
        <color auto="1"/>
      </bottom>
      <diagonal/>
    </border>
    <border>
      <left style="thick">
        <color indexed="64"/>
      </left>
      <right style="thin">
        <color indexed="64"/>
      </right>
      <top/>
      <bottom style="medium">
        <color indexed="64"/>
      </bottom>
      <diagonal/>
    </border>
    <border>
      <left style="medium">
        <color indexed="64"/>
      </left>
      <right style="thick">
        <color auto="1"/>
      </right>
      <top style="thick">
        <color auto="1"/>
      </top>
      <bottom style="dashed">
        <color auto="1"/>
      </bottom>
      <diagonal/>
    </border>
    <border>
      <left style="medium">
        <color indexed="64"/>
      </left>
      <right style="thick">
        <color auto="1"/>
      </right>
      <top style="dashed">
        <color auto="1"/>
      </top>
      <bottom style="dashed">
        <color auto="1"/>
      </bottom>
      <diagonal/>
    </border>
    <border>
      <left style="medium">
        <color indexed="64"/>
      </left>
      <right style="thick">
        <color auto="1"/>
      </right>
      <top style="dashed">
        <color auto="1"/>
      </top>
      <bottom style="thick">
        <color auto="1"/>
      </bottom>
      <diagonal/>
    </border>
    <border>
      <left style="medium">
        <color indexed="64"/>
      </left>
      <right style="medium">
        <color indexed="64"/>
      </right>
      <top style="thick">
        <color auto="1"/>
      </top>
      <bottom style="dotted">
        <color indexed="64"/>
      </bottom>
      <diagonal/>
    </border>
    <border>
      <left style="medium">
        <color indexed="64"/>
      </left>
      <right style="thick">
        <color auto="1"/>
      </right>
      <top style="thick">
        <color auto="1"/>
      </top>
      <bottom style="dotted">
        <color indexed="64"/>
      </bottom>
      <diagonal/>
    </border>
    <border>
      <left style="medium">
        <color indexed="64"/>
      </left>
      <right style="thick">
        <color auto="1"/>
      </right>
      <top style="dotted">
        <color indexed="64"/>
      </top>
      <bottom style="dotted">
        <color indexed="64"/>
      </bottom>
      <diagonal/>
    </border>
    <border>
      <left style="medium">
        <color indexed="64"/>
      </left>
      <right style="medium">
        <color indexed="64"/>
      </right>
      <top style="dotted">
        <color indexed="64"/>
      </top>
      <bottom style="thick">
        <color auto="1"/>
      </bottom>
      <diagonal/>
    </border>
    <border>
      <left style="medium">
        <color indexed="64"/>
      </left>
      <right style="thick">
        <color auto="1"/>
      </right>
      <top style="dotted">
        <color indexed="64"/>
      </top>
      <bottom style="thick">
        <color auto="1"/>
      </bottom>
      <diagonal/>
    </border>
    <border>
      <left style="medium">
        <color indexed="64"/>
      </left>
      <right style="thick">
        <color indexed="64"/>
      </right>
      <top style="medium">
        <color indexed="64"/>
      </top>
      <bottom style="dotted">
        <color indexed="64"/>
      </bottom>
      <diagonal/>
    </border>
    <border>
      <left style="medium">
        <color indexed="64"/>
      </left>
      <right style="thick">
        <color indexed="64"/>
      </right>
      <top style="dotted">
        <color indexed="64"/>
      </top>
      <bottom style="medium">
        <color indexed="64"/>
      </bottom>
      <diagonal/>
    </border>
    <border>
      <left style="dotted">
        <color indexed="64"/>
      </left>
      <right/>
      <top/>
      <bottom style="dashed">
        <color indexed="64"/>
      </bottom>
      <diagonal/>
    </border>
    <border>
      <left style="medium">
        <color indexed="64"/>
      </left>
      <right style="thick">
        <color indexed="64"/>
      </right>
      <top style="medium">
        <color indexed="64"/>
      </top>
      <bottom/>
      <diagonal/>
    </border>
    <border>
      <left style="medium">
        <color indexed="64"/>
      </left>
      <right style="medium">
        <color indexed="64"/>
      </right>
      <top/>
      <bottom style="thick">
        <color indexed="64"/>
      </bottom>
      <diagonal/>
    </border>
    <border>
      <left style="medium">
        <color indexed="64"/>
      </left>
      <right style="thick">
        <color indexed="64"/>
      </right>
      <top/>
      <bottom style="thick">
        <color indexed="64"/>
      </bottom>
      <diagonal/>
    </border>
    <border>
      <left/>
      <right style="thin">
        <color indexed="64"/>
      </right>
      <top style="dotted">
        <color indexed="64"/>
      </top>
      <bottom style="thin">
        <color indexed="64"/>
      </bottom>
      <diagonal/>
    </border>
    <border>
      <left style="medium">
        <color indexed="64"/>
      </left>
      <right style="medium">
        <color indexed="64"/>
      </right>
      <top/>
      <bottom style="dotted">
        <color indexed="64"/>
      </bottom>
      <diagonal/>
    </border>
    <border>
      <left style="medium">
        <color indexed="64"/>
      </left>
      <right style="thick">
        <color indexed="64"/>
      </right>
      <top/>
      <bottom style="dotted">
        <color indexed="64"/>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diagonal/>
    </border>
    <border>
      <left style="dashed">
        <color indexed="64"/>
      </left>
      <right/>
      <top/>
      <bottom style="dashed">
        <color indexed="64"/>
      </bottom>
      <diagonal/>
    </border>
    <border>
      <left style="dashed">
        <color indexed="64"/>
      </left>
      <right/>
      <top style="dashed">
        <color indexed="64"/>
      </top>
      <bottom/>
      <diagonal/>
    </border>
    <border>
      <left style="medium">
        <color indexed="64"/>
      </left>
      <right style="thick">
        <color indexed="64"/>
      </right>
      <top/>
      <bottom style="medium">
        <color indexed="64"/>
      </bottom>
      <diagonal/>
    </border>
    <border>
      <left style="dotted">
        <color indexed="64"/>
      </left>
      <right/>
      <top style="thick">
        <color rgb="FF000000"/>
      </top>
      <bottom style="dashed">
        <color rgb="FF000000"/>
      </bottom>
      <diagonal/>
    </border>
    <border>
      <left style="dotted">
        <color indexed="64"/>
      </left>
      <right/>
      <top style="dashed">
        <color rgb="FF000000"/>
      </top>
      <bottom style="dashed">
        <color rgb="FF000000"/>
      </bottom>
      <diagonal/>
    </border>
    <border>
      <left style="dotted">
        <color indexed="64"/>
      </left>
      <right/>
      <top style="dashed">
        <color rgb="FF000000"/>
      </top>
      <bottom style="thick">
        <color rgb="FF000000"/>
      </bottom>
      <diagonal/>
    </border>
    <border>
      <left style="medium">
        <color auto="1"/>
      </left>
      <right style="thick">
        <color rgb="FF000000"/>
      </right>
      <top style="thick">
        <color rgb="FF000000"/>
      </top>
      <bottom style="dashed">
        <color rgb="FF000000"/>
      </bottom>
      <diagonal/>
    </border>
    <border>
      <left style="medium">
        <color auto="1"/>
      </left>
      <right style="thick">
        <color rgb="FF000000"/>
      </right>
      <top style="dashed">
        <color rgb="FF000000"/>
      </top>
      <bottom style="dashed">
        <color rgb="FF000000"/>
      </bottom>
      <diagonal/>
    </border>
    <border>
      <left style="medium">
        <color auto="1"/>
      </left>
      <right style="thick">
        <color rgb="FF000000"/>
      </right>
      <top style="dashed">
        <color rgb="FF000000"/>
      </top>
      <bottom style="thick">
        <color rgb="FF000000"/>
      </bottom>
      <diagonal/>
    </border>
    <border>
      <left/>
      <right style="thick">
        <color indexed="64"/>
      </right>
      <top/>
      <bottom style="dotted">
        <color indexed="64"/>
      </bottom>
      <diagonal/>
    </border>
    <border>
      <left style="medium">
        <color indexed="64"/>
      </left>
      <right style="thick">
        <color indexed="64"/>
      </right>
      <top style="dotted">
        <color indexed="64"/>
      </top>
      <bottom/>
      <diagonal/>
    </border>
    <border>
      <left style="medium">
        <color indexed="64"/>
      </left>
      <right/>
      <top/>
      <bottom style="thick">
        <color indexed="64"/>
      </bottom>
      <diagonal/>
    </border>
    <border>
      <left style="dotted">
        <color indexed="64"/>
      </left>
      <right style="medium">
        <color auto="1"/>
      </right>
      <top style="medium">
        <color indexed="64"/>
      </top>
      <bottom/>
      <diagonal/>
    </border>
    <border>
      <left style="dotted">
        <color indexed="64"/>
      </left>
      <right style="dotted">
        <color indexed="64"/>
      </right>
      <top style="medium">
        <color rgb="FF000000"/>
      </top>
      <bottom/>
      <diagonal/>
    </border>
    <border>
      <left style="dotted">
        <color indexed="64"/>
      </left>
      <right style="dotted">
        <color indexed="64"/>
      </right>
      <top/>
      <bottom style="medium">
        <color rgb="FF000000"/>
      </bottom>
      <diagonal/>
    </border>
    <border>
      <left style="dotted">
        <color indexed="64"/>
      </left>
      <right/>
      <top style="medium">
        <color rgb="FF000000"/>
      </top>
      <bottom/>
      <diagonal/>
    </border>
    <border>
      <left/>
      <right style="thick">
        <color indexed="64"/>
      </right>
      <top style="medium">
        <color rgb="FF000000"/>
      </top>
      <bottom/>
      <diagonal/>
    </border>
    <border>
      <left style="dotted">
        <color indexed="64"/>
      </left>
      <right/>
      <top/>
      <bottom style="medium">
        <color rgb="FF000000"/>
      </bottom>
      <diagonal/>
    </border>
    <border>
      <left/>
      <right style="thick">
        <color indexed="64"/>
      </right>
      <top/>
      <bottom style="medium">
        <color rgb="FF000000"/>
      </bottom>
      <diagonal/>
    </border>
    <border>
      <left style="dotted">
        <color indexed="64"/>
      </left>
      <right/>
      <top style="medium">
        <color indexed="64"/>
      </top>
      <bottom/>
      <diagonal/>
    </border>
    <border>
      <left style="dotted">
        <color indexed="64"/>
      </left>
      <right/>
      <top/>
      <bottom style="medium">
        <color auto="1"/>
      </bottom>
      <diagonal/>
    </border>
    <border>
      <left style="dotted">
        <color indexed="64"/>
      </left>
      <right style="medium">
        <color indexed="64"/>
      </right>
      <top style="thick">
        <color indexed="64"/>
      </top>
      <bottom/>
      <diagonal/>
    </border>
    <border>
      <left style="dotted">
        <color indexed="64"/>
      </left>
      <right/>
      <top style="thick">
        <color indexed="64"/>
      </top>
      <bottom/>
      <diagonal/>
    </border>
    <border>
      <left style="dashed">
        <color indexed="64"/>
      </left>
      <right/>
      <top style="medium">
        <color indexed="64"/>
      </top>
      <bottom style="dashed">
        <color indexed="64"/>
      </bottom>
      <diagonal/>
    </border>
    <border>
      <left style="dashed">
        <color indexed="64"/>
      </left>
      <right/>
      <top style="dashed">
        <color indexed="64"/>
      </top>
      <bottom style="medium">
        <color indexed="64"/>
      </bottom>
      <diagonal/>
    </border>
    <border>
      <left style="dotted">
        <color indexed="64"/>
      </left>
      <right/>
      <top style="medium">
        <color indexed="64"/>
      </top>
      <bottom style="dashed">
        <color indexed="64"/>
      </bottom>
      <diagonal/>
    </border>
    <border>
      <left style="medium">
        <color indexed="64"/>
      </left>
      <right style="dotted">
        <color indexed="64"/>
      </right>
      <top style="medium">
        <color indexed="64"/>
      </top>
      <bottom style="dash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auto="1"/>
      </right>
      <top style="thick">
        <color rgb="FF000000"/>
      </top>
      <bottom/>
      <diagonal/>
    </border>
    <border>
      <left style="dotted">
        <color indexed="64"/>
      </left>
      <right style="dotted">
        <color auto="1"/>
      </right>
      <top/>
      <bottom style="thick">
        <color rgb="FF000000"/>
      </bottom>
      <diagonal/>
    </border>
    <border>
      <left style="dashed">
        <color indexed="64"/>
      </left>
      <right/>
      <top style="dashed">
        <color auto="1"/>
      </top>
      <bottom style="thick">
        <color auto="1"/>
      </bottom>
      <diagonal/>
    </border>
    <border>
      <left style="thick">
        <color indexed="64"/>
      </left>
      <right style="dotted">
        <color indexed="64"/>
      </right>
      <top style="thick">
        <color indexed="64"/>
      </top>
      <bottom style="thick">
        <color indexed="64"/>
      </bottom>
      <diagonal/>
    </border>
    <border>
      <left style="dotted">
        <color indexed="64"/>
      </left>
      <right/>
      <top style="thick">
        <color indexed="64"/>
      </top>
      <bottom style="thick">
        <color indexed="64"/>
      </bottom>
      <diagonal/>
    </border>
    <border>
      <left style="medium">
        <color indexed="64"/>
      </left>
      <right style="dotted">
        <color indexed="64"/>
      </right>
      <top style="thick">
        <color indexed="64"/>
      </top>
      <bottom style="thick">
        <color indexed="64"/>
      </bottom>
      <diagonal/>
    </border>
    <border>
      <left style="dotted">
        <color indexed="64"/>
      </left>
      <right style="dotted">
        <color indexed="64"/>
      </right>
      <top style="thick">
        <color indexed="64"/>
      </top>
      <bottom style="thick">
        <color indexed="64"/>
      </bottom>
      <diagonal/>
    </border>
    <border>
      <left style="dotted">
        <color indexed="64"/>
      </left>
      <right style="medium">
        <color indexed="64"/>
      </right>
      <top style="thick">
        <color indexed="64"/>
      </top>
      <bottom style="thick">
        <color indexed="64"/>
      </bottom>
      <diagonal/>
    </border>
    <border>
      <left/>
      <right style="dotted">
        <color indexed="64"/>
      </right>
      <top style="thick">
        <color indexed="64"/>
      </top>
      <bottom style="thick">
        <color indexed="64"/>
      </bottom>
      <diagonal/>
    </border>
    <border>
      <left/>
      <right style="thin">
        <color indexed="64"/>
      </right>
      <top/>
      <bottom/>
      <diagonal/>
    </border>
    <border>
      <left style="thin">
        <color indexed="64"/>
      </left>
      <right style="dotted">
        <color indexed="64"/>
      </right>
      <top/>
      <bottom style="dotted">
        <color indexed="64"/>
      </bottom>
      <diagonal/>
    </border>
    <border>
      <left/>
      <right style="thick">
        <color indexed="64"/>
      </right>
      <top style="dotted">
        <color indexed="64"/>
      </top>
      <bottom style="dotted">
        <color indexed="64"/>
      </bottom>
      <diagonal/>
    </border>
    <border>
      <left/>
      <right style="thick">
        <color indexed="64"/>
      </right>
      <top style="dotted">
        <color indexed="64"/>
      </top>
      <bottom/>
      <diagonal/>
    </border>
    <border>
      <left/>
      <right style="thick">
        <color indexed="64"/>
      </right>
      <top style="dotted">
        <color indexed="64"/>
      </top>
      <bottom style="thick">
        <color indexed="64"/>
      </bottom>
      <diagonal/>
    </border>
    <border>
      <left/>
      <right style="thick">
        <color indexed="64"/>
      </right>
      <top style="medium">
        <color indexed="64"/>
      </top>
      <bottom style="dotted">
        <color indexed="64"/>
      </bottom>
      <diagonal/>
    </border>
    <border>
      <left style="thick">
        <color indexed="64"/>
      </left>
      <right style="dotted">
        <color indexed="64"/>
      </right>
      <top style="medium">
        <color indexed="64"/>
      </top>
      <bottom/>
      <diagonal/>
    </border>
    <border>
      <left/>
      <right style="dotted">
        <color indexed="64"/>
      </right>
      <top style="medium">
        <color indexed="64"/>
      </top>
      <bottom/>
      <diagonal/>
    </border>
    <border>
      <left style="dotted">
        <color indexed="64"/>
      </left>
      <right style="thick">
        <color indexed="64"/>
      </right>
      <top style="dotted">
        <color indexed="64"/>
      </top>
      <bottom style="dotted">
        <color indexed="64"/>
      </bottom>
      <diagonal/>
    </border>
    <border>
      <left style="dotted">
        <color indexed="64"/>
      </left>
      <right style="thick">
        <color indexed="64"/>
      </right>
      <top style="medium">
        <color indexed="64"/>
      </top>
      <bottom style="dotted">
        <color indexed="64"/>
      </bottom>
      <diagonal/>
    </border>
    <border>
      <left style="dotted">
        <color indexed="64"/>
      </left>
      <right style="thick">
        <color indexed="64"/>
      </right>
      <top style="dotted">
        <color indexed="64"/>
      </top>
      <bottom style="thick">
        <color auto="1"/>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ck">
        <color indexed="64"/>
      </left>
      <right style="thick">
        <color indexed="64"/>
      </right>
      <top/>
      <bottom style="dashed">
        <color indexed="64"/>
      </bottom>
      <diagonal/>
    </border>
    <border>
      <left style="thick">
        <color indexed="64"/>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dotted">
        <color indexed="64"/>
      </left>
      <right style="thick">
        <color indexed="64"/>
      </right>
      <top style="dotted">
        <color indexed="64"/>
      </top>
      <bottom style="medium">
        <color indexed="64"/>
      </bottom>
      <diagonal/>
    </border>
    <border>
      <left style="thick">
        <color indexed="64"/>
      </left>
      <right/>
      <top style="thin">
        <color rgb="FF000000"/>
      </top>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65" fontId="8" fillId="0" borderId="0"/>
    <xf numFmtId="0" fontId="16" fillId="0" borderId="0" applyNumberFormat="0" applyFill="0" applyBorder="0" applyAlignment="0" applyProtection="0"/>
    <xf numFmtId="0" fontId="5" fillId="15" borderId="0" applyNumberFormat="0" applyBorder="0" applyAlignment="0" applyProtection="0"/>
  </cellStyleXfs>
  <cellXfs count="1819">
    <xf numFmtId="0" fontId="0" fillId="0" borderId="0" xfId="0"/>
    <xf numFmtId="0" fontId="4" fillId="2" borderId="4" xfId="2" applyNumberFormat="1" applyFont="1" applyFill="1" applyBorder="1" applyAlignment="1" applyProtection="1">
      <alignment horizontal="center" vertical="center" wrapText="1"/>
    </xf>
    <xf numFmtId="0" fontId="4" fillId="2" borderId="10" xfId="2" applyNumberFormat="1" applyFont="1" applyFill="1" applyBorder="1" applyAlignment="1" applyProtection="1">
      <alignment horizontal="center" vertical="center" wrapText="1"/>
    </xf>
    <xf numFmtId="0" fontId="4" fillId="2" borderId="16" xfId="2" applyNumberFormat="1" applyFont="1" applyFill="1" applyBorder="1" applyAlignment="1" applyProtection="1">
      <alignment horizontal="center" vertical="center" wrapText="1"/>
    </xf>
    <xf numFmtId="4" fontId="0" fillId="0" borderId="0" xfId="3" applyNumberFormat="1" applyFont="1" applyFill="1" applyAlignment="1" applyProtection="1">
      <alignment horizontal="right"/>
    </xf>
    <xf numFmtId="2" fontId="0" fillId="0" borderId="0" xfId="3" applyNumberFormat="1" applyFont="1" applyAlignment="1" applyProtection="1">
      <alignment horizontal="right"/>
    </xf>
    <xf numFmtId="0" fontId="4" fillId="2" borderId="64" xfId="2" applyNumberFormat="1" applyFont="1" applyFill="1" applyBorder="1" applyAlignment="1" applyProtection="1">
      <alignment horizontal="center" vertical="center" wrapText="1"/>
    </xf>
    <xf numFmtId="0" fontId="4" fillId="2" borderId="69" xfId="2" applyNumberFormat="1" applyFont="1" applyFill="1" applyBorder="1" applyAlignment="1" applyProtection="1">
      <alignment horizontal="center" vertical="center" wrapText="1"/>
    </xf>
    <xf numFmtId="0" fontId="4" fillId="2" borderId="72" xfId="2" applyNumberFormat="1" applyFont="1" applyFill="1" applyBorder="1" applyAlignment="1" applyProtection="1">
      <alignment horizontal="center" vertical="center" wrapText="1"/>
    </xf>
    <xf numFmtId="0" fontId="4" fillId="2" borderId="77" xfId="2" applyNumberFormat="1" applyFont="1" applyFill="1" applyBorder="1" applyAlignment="1" applyProtection="1">
      <alignment horizontal="center" vertical="center" wrapText="1"/>
    </xf>
    <xf numFmtId="0" fontId="4" fillId="2" borderId="80" xfId="2" applyNumberFormat="1" applyFont="1" applyFill="1" applyBorder="1" applyAlignment="1" applyProtection="1">
      <alignment horizontal="center" vertical="center" wrapText="1"/>
    </xf>
    <xf numFmtId="164" fontId="4" fillId="2" borderId="84" xfId="2" applyNumberFormat="1" applyFont="1" applyFill="1" applyBorder="1" applyAlignment="1" applyProtection="1">
      <alignment horizontal="center" vertical="center" wrapText="1"/>
    </xf>
    <xf numFmtId="164" fontId="4" fillId="2" borderId="85" xfId="2" applyNumberFormat="1" applyFont="1" applyFill="1" applyBorder="1" applyAlignment="1" applyProtection="1">
      <alignment horizontal="center" vertical="center" wrapText="1"/>
    </xf>
    <xf numFmtId="164" fontId="4" fillId="2" borderId="14" xfId="2" applyNumberFormat="1" applyFont="1" applyFill="1" applyBorder="1" applyAlignment="1" applyProtection="1">
      <alignment horizontal="center" vertical="center" wrapText="1"/>
    </xf>
    <xf numFmtId="0" fontId="4" fillId="2" borderId="89" xfId="2" applyNumberFormat="1" applyFont="1" applyFill="1" applyBorder="1" applyAlignment="1" applyProtection="1">
      <alignment horizontal="center" vertical="center" wrapText="1"/>
    </xf>
    <xf numFmtId="0" fontId="4" fillId="2" borderId="93" xfId="2" applyNumberFormat="1" applyFont="1" applyFill="1" applyBorder="1" applyAlignment="1" applyProtection="1">
      <alignment horizontal="center" vertical="center" wrapText="1"/>
    </xf>
    <xf numFmtId="0" fontId="4" fillId="2" borderId="97" xfId="2" applyNumberFormat="1" applyFont="1" applyFill="1" applyBorder="1" applyAlignment="1" applyProtection="1">
      <alignment horizontal="center" vertical="center" wrapText="1"/>
    </xf>
    <xf numFmtId="0" fontId="4" fillId="2" borderId="101" xfId="2" applyNumberFormat="1" applyFont="1" applyFill="1" applyBorder="1" applyAlignment="1" applyProtection="1">
      <alignment horizontal="center" vertical="center" wrapText="1"/>
    </xf>
    <xf numFmtId="0" fontId="4" fillId="2" borderId="107" xfId="2" applyNumberFormat="1" applyFont="1" applyFill="1" applyBorder="1" applyAlignment="1" applyProtection="1">
      <alignment horizontal="center" vertical="center" wrapText="1"/>
    </xf>
    <xf numFmtId="0" fontId="4" fillId="2" borderId="112" xfId="2" applyNumberFormat="1" applyFont="1" applyFill="1" applyBorder="1" applyAlignment="1" applyProtection="1">
      <alignment horizontal="center" vertical="center" wrapText="1"/>
    </xf>
    <xf numFmtId="0" fontId="4" fillId="2" borderId="121" xfId="2" applyNumberFormat="1" applyFont="1" applyFill="1" applyBorder="1" applyAlignment="1" applyProtection="1">
      <alignment horizontal="center" vertical="center" wrapText="1"/>
    </xf>
    <xf numFmtId="0" fontId="4" fillId="2" borderId="87" xfId="2" applyNumberFormat="1" applyFont="1" applyFill="1" applyBorder="1" applyAlignment="1" applyProtection="1">
      <alignment horizontal="center" vertical="center" wrapText="1"/>
    </xf>
    <xf numFmtId="0" fontId="4" fillId="2" borderId="139" xfId="2" applyNumberFormat="1" applyFont="1" applyFill="1" applyBorder="1" applyAlignment="1" applyProtection="1">
      <alignment horizontal="center" vertical="center" wrapText="1"/>
    </xf>
    <xf numFmtId="164" fontId="4" fillId="2" borderId="120" xfId="2" applyNumberFormat="1" applyFont="1" applyFill="1" applyBorder="1" applyAlignment="1" applyProtection="1">
      <alignment horizontal="center" vertical="center" wrapText="1"/>
    </xf>
    <xf numFmtId="164" fontId="4" fillId="0" borderId="84" xfId="2" applyNumberFormat="1" applyFont="1" applyFill="1" applyBorder="1" applyAlignment="1" applyProtection="1">
      <alignment horizontal="center" vertical="center" wrapText="1"/>
    </xf>
    <xf numFmtId="0" fontId="4" fillId="0" borderId="69" xfId="2" applyNumberFormat="1" applyFont="1" applyFill="1" applyBorder="1" applyAlignment="1" applyProtection="1">
      <alignment horizontal="center" vertical="center" wrapText="1"/>
    </xf>
    <xf numFmtId="164" fontId="4" fillId="2" borderId="125" xfId="2" applyNumberFormat="1" applyFont="1" applyFill="1" applyBorder="1" applyAlignment="1" applyProtection="1">
      <alignment horizontal="center" vertical="center" wrapText="1"/>
    </xf>
    <xf numFmtId="2" fontId="0" fillId="0" borderId="154" xfId="2" applyNumberFormat="1" applyFont="1" applyFill="1" applyBorder="1" applyAlignment="1" applyProtection="1">
      <alignment horizontal="center" vertical="center"/>
    </xf>
    <xf numFmtId="4" fontId="39" fillId="0" borderId="0" xfId="3" applyNumberFormat="1" applyFont="1" applyFill="1" applyBorder="1" applyAlignment="1" applyProtection="1">
      <alignment horizontal="right"/>
    </xf>
    <xf numFmtId="2" fontId="0" fillId="0" borderId="0" xfId="3" applyNumberFormat="1" applyFont="1" applyBorder="1" applyAlignment="1" applyProtection="1">
      <alignment horizontal="right"/>
    </xf>
    <xf numFmtId="0" fontId="4" fillId="2" borderId="165" xfId="2" applyNumberFormat="1" applyFont="1" applyFill="1" applyBorder="1" applyAlignment="1" applyProtection="1">
      <alignment horizontal="center" vertical="center" wrapText="1"/>
    </xf>
    <xf numFmtId="0" fontId="4" fillId="2" borderId="185" xfId="2" applyNumberFormat="1" applyFont="1" applyFill="1" applyBorder="1" applyAlignment="1" applyProtection="1">
      <alignment horizontal="center" vertical="center" wrapText="1"/>
    </xf>
    <xf numFmtId="2" fontId="10" fillId="0" borderId="154" xfId="2" applyNumberFormat="1" applyFont="1" applyFill="1" applyBorder="1" applyAlignment="1" applyProtection="1">
      <alignment horizontal="center" vertical="center"/>
    </xf>
    <xf numFmtId="0" fontId="4" fillId="2" borderId="193" xfId="2" applyNumberFormat="1" applyFont="1" applyFill="1" applyBorder="1" applyAlignment="1" applyProtection="1">
      <alignment horizontal="center" vertical="center" wrapText="1"/>
    </xf>
    <xf numFmtId="0" fontId="4" fillId="2" borderId="172" xfId="2" applyNumberFormat="1" applyFont="1" applyFill="1" applyBorder="1" applyAlignment="1" applyProtection="1">
      <alignment horizontal="center" vertical="center" wrapText="1"/>
    </xf>
    <xf numFmtId="164" fontId="4" fillId="2" borderId="0" xfId="2" applyNumberFormat="1" applyFont="1" applyFill="1" applyBorder="1" applyAlignment="1" applyProtection="1">
      <alignment horizontal="center" vertical="center" wrapText="1"/>
    </xf>
    <xf numFmtId="0" fontId="4" fillId="2" borderId="0" xfId="2" applyNumberFormat="1" applyFont="1" applyFill="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27" xfId="0" applyFont="1" applyBorder="1" applyAlignment="1" applyProtection="1">
      <alignment horizontal="center" wrapText="1"/>
    </xf>
    <xf numFmtId="0" fontId="14" fillId="0" borderId="26" xfId="0" applyFont="1" applyBorder="1" applyAlignment="1" applyProtection="1">
      <alignment horizontal="center" vertical="center" wrapText="1"/>
    </xf>
    <xf numFmtId="0" fontId="0" fillId="0" borderId="26" xfId="0" applyBorder="1" applyAlignment="1" applyProtection="1">
      <alignment horizontal="center" vertical="center" wrapText="1"/>
    </xf>
    <xf numFmtId="164" fontId="0" fillId="0" borderId="29" xfId="0" applyNumberFormat="1" applyBorder="1" applyAlignment="1" applyProtection="1">
      <alignment horizontal="center" vertical="center" wrapText="1"/>
    </xf>
    <xf numFmtId="0" fontId="13" fillId="0" borderId="30" xfId="0" applyFont="1" applyBorder="1" applyAlignment="1" applyProtection="1">
      <alignment horizontal="center" vertical="center" wrapText="1"/>
    </xf>
    <xf numFmtId="0" fontId="13" fillId="0" borderId="27" xfId="0" applyFont="1" applyBorder="1" applyAlignment="1" applyProtection="1">
      <alignment horizontal="center" vertical="center" wrapText="1"/>
    </xf>
    <xf numFmtId="0" fontId="13" fillId="0" borderId="29" xfId="0" applyFont="1" applyBorder="1" applyAlignment="1" applyProtection="1">
      <alignment horizontal="center" vertical="center" wrapText="1"/>
    </xf>
    <xf numFmtId="0" fontId="0" fillId="0" borderId="28"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5" xfId="0" applyBorder="1" applyAlignment="1" applyProtection="1">
      <alignment horizontal="center" vertical="center" wrapText="1"/>
    </xf>
    <xf numFmtId="0" fontId="4" fillId="0" borderId="24" xfId="0" applyFont="1" applyBorder="1" applyAlignment="1" applyProtection="1">
      <alignment horizontal="center" vertical="center" wrapText="1"/>
    </xf>
    <xf numFmtId="0" fontId="4" fillId="0" borderId="23" xfId="0" applyFont="1" applyBorder="1" applyAlignment="1" applyProtection="1">
      <alignment horizontal="center" vertical="center" wrapText="1"/>
    </xf>
    <xf numFmtId="0" fontId="0" fillId="0" borderId="23" xfId="0" applyBorder="1" applyAlignment="1" applyProtection="1">
      <alignment horizontal="center" vertical="center" wrapText="1"/>
    </xf>
    <xf numFmtId="164" fontId="0" fillId="0" borderId="23" xfId="0" applyNumberFormat="1" applyBorder="1" applyAlignment="1" applyProtection="1">
      <alignment horizontal="center" vertical="center" wrapText="1"/>
    </xf>
    <xf numFmtId="3" fontId="12" fillId="0" borderId="23" xfId="0" applyNumberFormat="1" applyFont="1" applyBorder="1" applyAlignment="1" applyProtection="1">
      <alignment horizontal="center" vertical="center" wrapText="1"/>
    </xf>
    <xf numFmtId="0" fontId="0" fillId="0" borderId="22" xfId="0" applyBorder="1" applyAlignment="1" applyProtection="1">
      <alignment horizontal="center" vertical="center" wrapText="1"/>
    </xf>
    <xf numFmtId="3" fontId="4" fillId="0" borderId="17" xfId="0" applyNumberFormat="1" applyFont="1" applyBorder="1" applyAlignment="1" applyProtection="1">
      <alignment horizontal="center" vertical="center" wrapText="1"/>
    </xf>
    <xf numFmtId="3" fontId="4" fillId="0" borderId="11" xfId="0" applyNumberFormat="1" applyFont="1" applyBorder="1" applyAlignment="1" applyProtection="1">
      <alignment horizontal="center" vertical="center" wrapText="1"/>
    </xf>
    <xf numFmtId="3" fontId="4" fillId="0" borderId="5" xfId="0" applyNumberFormat="1" applyFont="1" applyBorder="1" applyAlignment="1" applyProtection="1">
      <alignment horizontal="center" vertical="center" wrapText="1"/>
    </xf>
    <xf numFmtId="0" fontId="17" fillId="0" borderId="0" xfId="0" applyFont="1" applyProtection="1"/>
    <xf numFmtId="0" fontId="0" fillId="0" borderId="0" xfId="0" applyProtection="1"/>
    <xf numFmtId="1" fontId="10" fillId="0" borderId="3" xfId="0" applyNumberFormat="1" applyFont="1" applyBorder="1" applyAlignment="1" applyProtection="1">
      <alignment horizontal="center" vertical="center" wrapText="1"/>
    </xf>
    <xf numFmtId="165" fontId="9" fillId="0" borderId="2" xfId="4" applyFont="1" applyBorder="1" applyAlignment="1" applyProtection="1">
      <alignment vertical="center"/>
    </xf>
    <xf numFmtId="0" fontId="7" fillId="0" borderId="2" xfId="0" applyFont="1" applyBorder="1" applyAlignment="1" applyProtection="1">
      <alignment horizontal="center" vertical="center"/>
    </xf>
    <xf numFmtId="164" fontId="7" fillId="0" borderId="2" xfId="1" applyNumberFormat="1" applyFont="1" applyFill="1" applyBorder="1" applyAlignment="1" applyProtection="1">
      <alignment horizontal="center" vertical="center"/>
    </xf>
    <xf numFmtId="0" fontId="6" fillId="0" borderId="2" xfId="0" applyFont="1" applyBorder="1" applyAlignment="1" applyProtection="1">
      <alignment horizontal="center" vertical="center" wrapText="1"/>
    </xf>
    <xf numFmtId="3" fontId="4" fillId="0" borderId="2" xfId="0" applyNumberFormat="1" applyFont="1" applyBorder="1" applyAlignment="1" applyProtection="1">
      <alignment horizontal="center" vertical="center" wrapText="1"/>
    </xf>
    <xf numFmtId="0" fontId="4" fillId="0" borderId="2" xfId="2" applyNumberFormat="1" applyFont="1" applyFill="1" applyBorder="1" applyAlignment="1" applyProtection="1">
      <alignment horizontal="center" vertical="center" wrapText="1"/>
    </xf>
    <xf numFmtId="164" fontId="4" fillId="0" borderId="2" xfId="2" applyNumberFormat="1" applyFont="1" applyFill="1" applyBorder="1" applyAlignment="1" applyProtection="1">
      <alignment horizontal="center" vertical="center" wrapText="1"/>
    </xf>
    <xf numFmtId="164" fontId="4" fillId="0" borderId="1" xfId="2" applyNumberFormat="1" applyFont="1" applyFill="1" applyBorder="1" applyAlignment="1" applyProtection="1">
      <alignment horizontal="center" vertical="center" wrapText="1"/>
    </xf>
    <xf numFmtId="164" fontId="0" fillId="0" borderId="0" xfId="0" applyNumberFormat="1" applyProtection="1"/>
    <xf numFmtId="3" fontId="5" fillId="0" borderId="0" xfId="0" applyNumberFormat="1" applyFont="1" applyProtection="1"/>
    <xf numFmtId="0" fontId="5" fillId="0" borderId="0" xfId="0" applyFont="1" applyProtection="1"/>
    <xf numFmtId="164" fontId="5" fillId="0" borderId="0" xfId="0" applyNumberFormat="1" applyFont="1" applyProtection="1"/>
    <xf numFmtId="0" fontId="0" fillId="0" borderId="0" xfId="0" applyProtection="1">
      <protection hidden="1"/>
    </xf>
    <xf numFmtId="0" fontId="0" fillId="0" borderId="2" xfId="0" applyBorder="1" applyProtection="1">
      <protection hidden="1"/>
    </xf>
    <xf numFmtId="0" fontId="0" fillId="0" borderId="37" xfId="0" applyBorder="1" applyProtection="1">
      <protection hidden="1"/>
    </xf>
    <xf numFmtId="0" fontId="0" fillId="0" borderId="38" xfId="0" applyBorder="1" applyProtection="1">
      <protection hidden="1"/>
    </xf>
    <xf numFmtId="0" fontId="49" fillId="0" borderId="0" xfId="0" applyFont="1"/>
    <xf numFmtId="44" fontId="49" fillId="0" borderId="0" xfId="2" applyFont="1"/>
    <xf numFmtId="44" fontId="49" fillId="0" borderId="0" xfId="0" applyNumberFormat="1" applyFont="1"/>
    <xf numFmtId="169" fontId="49" fillId="0" borderId="0" xfId="0" applyNumberFormat="1" applyFont="1"/>
    <xf numFmtId="3" fontId="49" fillId="0" borderId="0" xfId="0" applyNumberFormat="1" applyFont="1"/>
    <xf numFmtId="169" fontId="49" fillId="0" borderId="0" xfId="0" applyNumberFormat="1" applyFont="1" applyAlignment="1">
      <alignment horizontal="right"/>
    </xf>
    <xf numFmtId="44" fontId="49" fillId="0" borderId="213" xfId="2" applyFont="1" applyBorder="1"/>
    <xf numFmtId="0" fontId="49" fillId="0" borderId="213" xfId="0" applyFont="1" applyBorder="1"/>
    <xf numFmtId="169" fontId="50" fillId="0" borderId="0" xfId="0" applyNumberFormat="1" applyFont="1" applyAlignment="1">
      <alignment horizontal="right" vertical="top" wrapText="1" readingOrder="1"/>
    </xf>
    <xf numFmtId="0" fontId="50" fillId="0" borderId="0" xfId="0" applyFont="1" applyAlignment="1">
      <alignment vertical="top" wrapText="1" readingOrder="1"/>
    </xf>
    <xf numFmtId="44" fontId="11" fillId="0" borderId="0" xfId="0" applyNumberFormat="1" applyFont="1"/>
    <xf numFmtId="0" fontId="46" fillId="0" borderId="0" xfId="0" applyFont="1"/>
    <xf numFmtId="169" fontId="51" fillId="0" borderId="0" xfId="0" applyNumberFormat="1" applyFont="1" applyAlignment="1">
      <alignment horizontal="right" vertical="top" wrapText="1" readingOrder="1"/>
    </xf>
    <xf numFmtId="0" fontId="49" fillId="0" borderId="0" xfId="0" applyFont="1" applyAlignment="1">
      <alignment vertical="top" wrapText="1"/>
    </xf>
    <xf numFmtId="0" fontId="52" fillId="0" borderId="0" xfId="0" applyFont="1" applyAlignment="1">
      <alignment horizontal="right" vertical="top" wrapText="1" readingOrder="1"/>
    </xf>
    <xf numFmtId="44" fontId="49" fillId="17" borderId="0" xfId="0" applyNumberFormat="1" applyFont="1" applyFill="1"/>
    <xf numFmtId="0" fontId="49" fillId="17" borderId="0" xfId="0" applyFont="1" applyFill="1"/>
    <xf numFmtId="169" fontId="50" fillId="17" borderId="0" xfId="0" applyNumberFormat="1" applyFont="1" applyFill="1" applyAlignment="1">
      <alignment horizontal="right" vertical="top" wrapText="1" readingOrder="1"/>
    </xf>
    <xf numFmtId="0" fontId="50" fillId="17" borderId="0" xfId="0" applyFont="1" applyFill="1" applyAlignment="1">
      <alignment vertical="top" wrapText="1" readingOrder="1"/>
    </xf>
    <xf numFmtId="0" fontId="50" fillId="8" borderId="0" xfId="0" applyFont="1" applyFill="1" applyAlignment="1">
      <alignment vertical="top" wrapText="1" readingOrder="1"/>
    </xf>
    <xf numFmtId="44" fontId="49" fillId="18" borderId="0" xfId="0" applyNumberFormat="1" applyFont="1" applyFill="1"/>
    <xf numFmtId="0" fontId="49" fillId="18" borderId="0" xfId="0" applyFont="1" applyFill="1"/>
    <xf numFmtId="169" fontId="50" fillId="18" borderId="0" xfId="0" applyNumberFormat="1" applyFont="1" applyFill="1" applyAlignment="1">
      <alignment horizontal="right" vertical="top" wrapText="1" readingOrder="1"/>
    </xf>
    <xf numFmtId="0" fontId="50" fillId="18" borderId="0" xfId="0" applyFont="1" applyFill="1" applyAlignment="1">
      <alignment vertical="top" wrapText="1" readingOrder="1"/>
    </xf>
    <xf numFmtId="0" fontId="49" fillId="19" borderId="0" xfId="0" applyFont="1" applyFill="1"/>
    <xf numFmtId="0" fontId="49" fillId="20" borderId="0" xfId="0" applyFont="1" applyFill="1"/>
    <xf numFmtId="44" fontId="46" fillId="17" borderId="0" xfId="0" applyNumberFormat="1" applyFont="1" applyFill="1"/>
    <xf numFmtId="0" fontId="46" fillId="17" borderId="0" xfId="0" applyFont="1" applyFill="1"/>
    <xf numFmtId="0" fontId="53" fillId="17" borderId="0" xfId="0" applyFont="1" applyFill="1" applyAlignment="1">
      <alignment vertical="top"/>
    </xf>
    <xf numFmtId="0" fontId="54" fillId="17" borderId="0" xfId="0" applyFont="1" applyFill="1" applyAlignment="1">
      <alignment vertical="top"/>
    </xf>
    <xf numFmtId="44" fontId="11" fillId="17" borderId="0" xfId="0" applyNumberFormat="1" applyFont="1" applyFill="1"/>
    <xf numFmtId="0" fontId="11" fillId="17" borderId="0" xfId="0" applyFont="1" applyFill="1"/>
    <xf numFmtId="169" fontId="55" fillId="17" borderId="0" xfId="0" quotePrefix="1" applyNumberFormat="1" applyFont="1" applyFill="1" applyAlignment="1">
      <alignment horizontal="right" vertical="top" wrapText="1" readingOrder="1"/>
    </xf>
    <xf numFmtId="169" fontId="55" fillId="17" borderId="0" xfId="0" applyNumberFormat="1" applyFont="1" applyFill="1" applyAlignment="1">
      <alignment horizontal="right" vertical="top" wrapText="1" readingOrder="1"/>
    </xf>
    <xf numFmtId="0" fontId="55" fillId="17" borderId="0" xfId="0" applyFont="1" applyFill="1" applyAlignment="1">
      <alignment vertical="top" wrapText="1" readingOrder="1"/>
    </xf>
    <xf numFmtId="0" fontId="56" fillId="17" borderId="0" xfId="0" applyFont="1" applyFill="1" applyAlignment="1">
      <alignment vertical="top" readingOrder="1"/>
    </xf>
    <xf numFmtId="44" fontId="46" fillId="20" borderId="0" xfId="0" applyNumberFormat="1" applyFont="1" applyFill="1"/>
    <xf numFmtId="0" fontId="57" fillId="20" borderId="0" xfId="0" applyFont="1" applyFill="1"/>
    <xf numFmtId="0" fontId="58" fillId="20" borderId="0" xfId="0" applyFont="1" applyFill="1"/>
    <xf numFmtId="169" fontId="50" fillId="20" borderId="0" xfId="0" applyNumberFormat="1" applyFont="1" applyFill="1" applyAlignment="1">
      <alignment horizontal="right" vertical="top" wrapText="1" readingOrder="1"/>
    </xf>
    <xf numFmtId="0" fontId="54" fillId="20" borderId="0" xfId="0" applyFont="1" applyFill="1"/>
    <xf numFmtId="44" fontId="57" fillId="20" borderId="0" xfId="0" applyNumberFormat="1" applyFont="1" applyFill="1"/>
    <xf numFmtId="169" fontId="55" fillId="20" borderId="0" xfId="0" quotePrefix="1" applyNumberFormat="1" applyFont="1" applyFill="1" applyAlignment="1">
      <alignment horizontal="right" vertical="top" wrapText="1" readingOrder="1"/>
    </xf>
    <xf numFmtId="0" fontId="50" fillId="20" borderId="0" xfId="0" applyFont="1" applyFill="1" applyAlignment="1">
      <alignment vertical="top" wrapText="1" readingOrder="1"/>
    </xf>
    <xf numFmtId="0" fontId="56" fillId="20" borderId="0" xfId="0" applyFont="1" applyFill="1" applyAlignment="1">
      <alignment vertical="top" wrapText="1" readingOrder="1"/>
    </xf>
    <xf numFmtId="0" fontId="56" fillId="20" borderId="0" xfId="0" applyFont="1" applyFill="1" applyAlignment="1">
      <alignment vertical="top" readingOrder="1"/>
    </xf>
    <xf numFmtId="169" fontId="57" fillId="0" borderId="0" xfId="0" applyNumberFormat="1" applyFont="1" applyAlignment="1">
      <alignment horizontal="right" vertical="top" wrapText="1" readingOrder="1"/>
    </xf>
    <xf numFmtId="0" fontId="57" fillId="0" borderId="0" xfId="0" applyFont="1" applyAlignment="1">
      <alignment vertical="top" wrapText="1" readingOrder="1"/>
    </xf>
    <xf numFmtId="44" fontId="40" fillId="21" borderId="0" xfId="2" applyFont="1" applyFill="1"/>
    <xf numFmtId="44" fontId="40" fillId="21" borderId="0" xfId="0" applyNumberFormat="1" applyFont="1" applyFill="1"/>
    <xf numFmtId="0" fontId="40" fillId="21" borderId="0" xfId="0" applyFont="1" applyFill="1"/>
    <xf numFmtId="169" fontId="55" fillId="21" borderId="0" xfId="0" applyNumberFormat="1" applyFont="1" applyFill="1" applyAlignment="1">
      <alignment horizontal="right" vertical="top" wrapText="1" readingOrder="1"/>
    </xf>
    <xf numFmtId="0" fontId="55" fillId="21" borderId="0" xfId="0" applyFont="1" applyFill="1" applyAlignment="1">
      <alignment vertical="top" wrapText="1" readingOrder="1"/>
    </xf>
    <xf numFmtId="0" fontId="49" fillId="0" borderId="214" xfId="0" applyFont="1" applyBorder="1"/>
    <xf numFmtId="0" fontId="49" fillId="0" borderId="214" xfId="0" applyFont="1" applyBorder="1" applyAlignment="1">
      <alignment vertical="top" wrapText="1"/>
    </xf>
    <xf numFmtId="0" fontId="49" fillId="0" borderId="0" xfId="0" applyFont="1" applyAlignment="1">
      <alignment wrapText="1"/>
    </xf>
    <xf numFmtId="0" fontId="40" fillId="0" borderId="0" xfId="0" applyFont="1" applyAlignment="1">
      <alignment horizontal="center" vertical="center" wrapText="1"/>
    </xf>
    <xf numFmtId="0" fontId="55" fillId="0" borderId="0" xfId="0" applyFont="1" applyAlignment="1">
      <alignment horizontal="right" wrapText="1" readingOrder="1"/>
    </xf>
    <xf numFmtId="0" fontId="55" fillId="0" borderId="0" xfId="0" applyFont="1" applyAlignment="1">
      <alignment wrapText="1" readingOrder="1"/>
    </xf>
    <xf numFmtId="0" fontId="59" fillId="0" borderId="0" xfId="0" applyFont="1" applyAlignment="1">
      <alignment horizontal="center" vertical="top" wrapText="1" readingOrder="1"/>
    </xf>
    <xf numFmtId="44" fontId="40" fillId="0" borderId="0" xfId="2" applyFont="1"/>
    <xf numFmtId="0" fontId="40" fillId="0" borderId="0" xfId="0" applyFont="1"/>
    <xf numFmtId="3" fontId="0" fillId="0" borderId="0" xfId="0" applyNumberFormat="1"/>
    <xf numFmtId="0" fontId="10" fillId="0" borderId="210" xfId="0" applyFont="1" applyBorder="1" applyAlignment="1" applyProtection="1">
      <alignment horizontal="center" vertical="center" wrapText="1"/>
      <protection hidden="1"/>
    </xf>
    <xf numFmtId="0" fontId="60" fillId="0" borderId="210" xfId="0" applyFont="1" applyBorder="1" applyAlignment="1" applyProtection="1">
      <alignment horizontal="center" vertical="center" wrapText="1"/>
      <protection hidden="1"/>
    </xf>
    <xf numFmtId="0" fontId="0" fillId="0" borderId="210" xfId="0" applyBorder="1"/>
    <xf numFmtId="0" fontId="61" fillId="2" borderId="40" xfId="0" applyFont="1" applyFill="1" applyBorder="1" applyAlignment="1" applyProtection="1">
      <alignment horizontal="center"/>
      <protection hidden="1"/>
    </xf>
    <xf numFmtId="0" fontId="62" fillId="0" borderId="215" xfId="0" applyFont="1" applyBorder="1" applyAlignment="1" applyProtection="1">
      <alignment horizontal="center" vertical="center" wrapText="1"/>
      <protection hidden="1"/>
    </xf>
    <xf numFmtId="0" fontId="0" fillId="2" borderId="0" xfId="0" applyFill="1"/>
    <xf numFmtId="0" fontId="0" fillId="2" borderId="0" xfId="0" applyFill="1" applyProtection="1">
      <protection hidden="1"/>
    </xf>
    <xf numFmtId="0" fontId="0" fillId="5" borderId="1" xfId="0" applyFill="1" applyBorder="1" applyProtection="1">
      <protection hidden="1"/>
    </xf>
    <xf numFmtId="0" fontId="0" fillId="5" borderId="2" xfId="0" applyFill="1" applyBorder="1" applyProtection="1">
      <protection hidden="1"/>
    </xf>
    <xf numFmtId="0" fontId="0" fillId="5" borderId="3" xfId="0" applyFill="1" applyBorder="1" applyProtection="1">
      <protection hidden="1"/>
    </xf>
    <xf numFmtId="0" fontId="0" fillId="5" borderId="222" xfId="0" applyFill="1" applyBorder="1" applyAlignment="1" applyProtection="1">
      <alignment horizontal="center"/>
      <protection hidden="1"/>
    </xf>
    <xf numFmtId="0" fontId="0" fillId="5" borderId="42" xfId="0" applyFill="1" applyBorder="1" applyAlignment="1" applyProtection="1">
      <alignment horizontal="center"/>
      <protection hidden="1"/>
    </xf>
    <xf numFmtId="0" fontId="0" fillId="5" borderId="217" xfId="0" applyFill="1" applyBorder="1" applyAlignment="1" applyProtection="1">
      <alignment horizontal="center"/>
      <protection hidden="1"/>
    </xf>
    <xf numFmtId="0" fontId="67" fillId="6" borderId="234" xfId="0" applyFont="1" applyFill="1" applyBorder="1" applyAlignment="1" applyProtection="1">
      <alignment horizontal="center"/>
      <protection hidden="1"/>
    </xf>
    <xf numFmtId="0" fontId="67" fillId="6" borderId="214" xfId="0" applyFont="1" applyFill="1" applyBorder="1" applyAlignment="1" applyProtection="1">
      <alignment horizontal="center"/>
      <protection hidden="1"/>
    </xf>
    <xf numFmtId="0" fontId="68" fillId="6" borderId="214" xfId="0" applyFont="1" applyFill="1" applyBorder="1" applyAlignment="1" applyProtection="1">
      <alignment horizontal="center" vertical="center"/>
      <protection hidden="1"/>
    </xf>
    <xf numFmtId="0" fontId="67" fillId="6" borderId="214" xfId="0" applyFont="1" applyFill="1" applyBorder="1" applyAlignment="1" applyProtection="1">
      <alignment horizontal="center" vertical="center"/>
      <protection hidden="1"/>
    </xf>
    <xf numFmtId="0" fontId="69" fillId="6" borderId="231" xfId="0" applyFont="1" applyFill="1" applyBorder="1" applyAlignment="1" applyProtection="1">
      <alignment horizontal="center"/>
      <protection hidden="1"/>
    </xf>
    <xf numFmtId="4" fontId="67" fillId="6" borderId="214" xfId="0" applyNumberFormat="1" applyFont="1" applyFill="1" applyBorder="1" applyAlignment="1" applyProtection="1">
      <alignment horizontal="center" vertical="center"/>
      <protection hidden="1"/>
    </xf>
    <xf numFmtId="0" fontId="10" fillId="6" borderId="234" xfId="0" applyFont="1" applyFill="1" applyBorder="1" applyAlignment="1" applyProtection="1">
      <alignment horizontal="center" vertical="center"/>
      <protection hidden="1"/>
    </xf>
    <xf numFmtId="0" fontId="10" fillId="6" borderId="214" xfId="0" applyFont="1" applyFill="1" applyBorder="1" applyAlignment="1" applyProtection="1">
      <alignment horizontal="center" vertical="center"/>
      <protection hidden="1"/>
    </xf>
    <xf numFmtId="0" fontId="70" fillId="6" borderId="214" xfId="0" applyFont="1" applyFill="1" applyBorder="1" applyAlignment="1" applyProtection="1">
      <alignment horizontal="center" vertical="center" wrapText="1"/>
      <protection hidden="1"/>
    </xf>
    <xf numFmtId="0" fontId="70" fillId="6" borderId="231" xfId="0" applyFont="1" applyFill="1" applyBorder="1" applyAlignment="1" applyProtection="1">
      <alignment horizontal="center" vertical="center" wrapText="1"/>
      <protection hidden="1"/>
    </xf>
    <xf numFmtId="0" fontId="20" fillId="5" borderId="222" xfId="0" applyFont="1" applyFill="1" applyBorder="1" applyAlignment="1" applyProtection="1">
      <alignment horizontal="center" vertical="center"/>
      <protection hidden="1"/>
    </xf>
    <xf numFmtId="0" fontId="20" fillId="5" borderId="42" xfId="0" applyFont="1" applyFill="1" applyBorder="1" applyAlignment="1" applyProtection="1">
      <alignment horizontal="center" vertical="center"/>
      <protection hidden="1"/>
    </xf>
    <xf numFmtId="0" fontId="72" fillId="5" borderId="217" xfId="0" applyFont="1" applyFill="1" applyBorder="1" applyAlignment="1" applyProtection="1">
      <alignment horizontal="center" vertical="center" wrapText="1"/>
      <protection hidden="1"/>
    </xf>
    <xf numFmtId="0" fontId="73" fillId="2" borderId="0" xfId="0" applyFont="1" applyFill="1"/>
    <xf numFmtId="0" fontId="0" fillId="5" borderId="49" xfId="0" applyFill="1" applyBorder="1" applyAlignment="1" applyProtection="1">
      <alignment horizontal="center" wrapText="1"/>
      <protection hidden="1"/>
    </xf>
    <xf numFmtId="0" fontId="0" fillId="5" borderId="47" xfId="0" applyFill="1" applyBorder="1" applyAlignment="1" applyProtection="1">
      <alignment horizontal="center" wrapText="1"/>
      <protection hidden="1"/>
    </xf>
    <xf numFmtId="0" fontId="0" fillId="5" borderId="48" xfId="0" applyFill="1" applyBorder="1" applyAlignment="1" applyProtection="1">
      <alignment horizontal="center" wrapText="1"/>
      <protection hidden="1"/>
    </xf>
    <xf numFmtId="0" fontId="61" fillId="6" borderId="247" xfId="0" applyFont="1" applyFill="1" applyBorder="1" applyAlignment="1" applyProtection="1">
      <alignment horizontal="center" vertical="center"/>
      <protection hidden="1"/>
    </xf>
    <xf numFmtId="0" fontId="61" fillId="6" borderId="248" xfId="0" applyFont="1" applyFill="1" applyBorder="1" applyAlignment="1" applyProtection="1">
      <alignment horizontal="center" vertical="center"/>
      <protection hidden="1"/>
    </xf>
    <xf numFmtId="0" fontId="74" fillId="6" borderId="249" xfId="0" applyFont="1" applyFill="1" applyBorder="1" applyAlignment="1" applyProtection="1">
      <alignment horizontal="center" vertical="center"/>
      <protection hidden="1"/>
    </xf>
    <xf numFmtId="0" fontId="61" fillId="6" borderId="234" xfId="0" applyFont="1" applyFill="1" applyBorder="1" applyAlignment="1" applyProtection="1">
      <alignment horizontal="center"/>
      <protection hidden="1"/>
    </xf>
    <xf numFmtId="0" fontId="61" fillId="6" borderId="214" xfId="0" applyFont="1" applyFill="1" applyBorder="1" applyAlignment="1" applyProtection="1">
      <alignment horizontal="center"/>
      <protection hidden="1"/>
    </xf>
    <xf numFmtId="0" fontId="61" fillId="6" borderId="214" xfId="0" applyFont="1" applyFill="1" applyBorder="1" applyAlignment="1" applyProtection="1">
      <alignment horizontal="center" vertical="center"/>
      <protection hidden="1"/>
    </xf>
    <xf numFmtId="0" fontId="74" fillId="6" borderId="231" xfId="0" applyFont="1" applyFill="1" applyBorder="1" applyAlignment="1" applyProtection="1">
      <alignment horizontal="center"/>
      <protection hidden="1"/>
    </xf>
    <xf numFmtId="0" fontId="61" fillId="6" borderId="234" xfId="0" applyFont="1" applyFill="1" applyBorder="1" applyAlignment="1" applyProtection="1">
      <alignment horizontal="center" vertical="center" wrapText="1"/>
      <protection hidden="1"/>
    </xf>
    <xf numFmtId="0" fontId="61" fillId="6" borderId="214" xfId="0" applyFont="1" applyFill="1" applyBorder="1" applyAlignment="1" applyProtection="1">
      <alignment horizontal="center" vertical="center" wrapText="1"/>
      <protection hidden="1"/>
    </xf>
    <xf numFmtId="0" fontId="74" fillId="6" borderId="231" xfId="0" applyFont="1" applyFill="1" applyBorder="1" applyAlignment="1" applyProtection="1">
      <alignment horizontal="center" vertical="center" wrapText="1"/>
      <protection hidden="1"/>
    </xf>
    <xf numFmtId="0" fontId="75" fillId="6" borderId="234" xfId="0" applyFont="1" applyFill="1" applyBorder="1" applyAlignment="1" applyProtection="1">
      <alignment vertical="center" wrapText="1"/>
      <protection hidden="1"/>
    </xf>
    <xf numFmtId="0" fontId="75" fillId="6" borderId="214" xfId="0" applyFont="1" applyFill="1" applyBorder="1" applyAlignment="1" applyProtection="1">
      <alignment vertical="center" wrapText="1"/>
      <protection hidden="1"/>
    </xf>
    <xf numFmtId="0" fontId="76" fillId="6" borderId="231" xfId="0" applyFont="1" applyFill="1" applyBorder="1" applyAlignment="1" applyProtection="1">
      <alignment vertical="center" wrapText="1"/>
      <protection hidden="1"/>
    </xf>
    <xf numFmtId="164" fontId="45" fillId="23" borderId="39" xfId="0" applyNumberFormat="1" applyFont="1" applyFill="1" applyBorder="1" applyAlignment="1" applyProtection="1">
      <alignment horizontal="center" vertical="center"/>
      <protection hidden="1"/>
    </xf>
    <xf numFmtId="0" fontId="20" fillId="5" borderId="0" xfId="0" applyFont="1" applyFill="1" applyAlignment="1" applyProtection="1">
      <alignment horizontal="center" vertical="center"/>
      <protection hidden="1"/>
    </xf>
    <xf numFmtId="44" fontId="45" fillId="5" borderId="0" xfId="0" applyNumberFormat="1" applyFont="1" applyFill="1" applyAlignment="1" applyProtection="1">
      <alignment horizontal="center" vertical="center"/>
      <protection hidden="1"/>
    </xf>
    <xf numFmtId="0" fontId="73" fillId="5" borderId="0" xfId="0" applyFont="1" applyFill="1" applyAlignment="1" applyProtection="1">
      <alignment vertical="center"/>
      <protection hidden="1"/>
    </xf>
    <xf numFmtId="0" fontId="73" fillId="5" borderId="38" xfId="0" applyFont="1" applyFill="1" applyBorder="1" applyAlignment="1" applyProtection="1">
      <alignment vertical="center"/>
      <protection hidden="1"/>
    </xf>
    <xf numFmtId="0" fontId="10" fillId="5" borderId="253" xfId="0" applyFont="1" applyFill="1" applyBorder="1" applyAlignment="1" applyProtection="1">
      <alignment horizontal="center" vertical="center" wrapText="1"/>
      <protection hidden="1"/>
    </xf>
    <xf numFmtId="164" fontId="20" fillId="0" borderId="157" xfId="2" applyNumberFormat="1" applyFont="1" applyBorder="1" applyAlignment="1" applyProtection="1">
      <alignment horizontal="center" vertical="center"/>
      <protection hidden="1"/>
    </xf>
    <xf numFmtId="164" fontId="20" fillId="0" borderId="127" xfId="2" applyNumberFormat="1" applyFont="1" applyBorder="1" applyAlignment="1" applyProtection="1">
      <alignment horizontal="center" vertical="center"/>
      <protection hidden="1"/>
    </xf>
    <xf numFmtId="0" fontId="10" fillId="8" borderId="217" xfId="0" applyFont="1" applyFill="1" applyBorder="1" applyAlignment="1" applyProtection="1">
      <alignment horizontal="center" vertical="center" wrapText="1"/>
      <protection hidden="1"/>
    </xf>
    <xf numFmtId="0" fontId="20" fillId="0" borderId="157" xfId="0" applyFont="1" applyBorder="1" applyAlignment="1" applyProtection="1">
      <alignment horizontal="center" vertical="center"/>
      <protection hidden="1"/>
    </xf>
    <xf numFmtId="0" fontId="20" fillId="0" borderId="127" xfId="0" applyFont="1" applyBorder="1" applyAlignment="1" applyProtection="1">
      <alignment horizontal="center" vertical="center"/>
      <protection hidden="1"/>
    </xf>
    <xf numFmtId="0" fontId="20" fillId="0" borderId="158" xfId="0" applyFont="1" applyBorder="1" applyAlignment="1" applyProtection="1">
      <alignment horizontal="center" vertical="center"/>
      <protection hidden="1"/>
    </xf>
    <xf numFmtId="0" fontId="7" fillId="8" borderId="216" xfId="0" applyFont="1" applyFill="1" applyBorder="1" applyAlignment="1" applyProtection="1">
      <alignment horizontal="center" vertical="center" wrapText="1"/>
      <protection hidden="1"/>
    </xf>
    <xf numFmtId="0" fontId="60" fillId="0" borderId="254" xfId="0" applyFont="1" applyBorder="1" applyAlignment="1" applyProtection="1">
      <alignment horizontal="center" vertical="center" wrapText="1"/>
      <protection hidden="1"/>
    </xf>
    <xf numFmtId="0" fontId="60" fillId="0" borderId="255" xfId="0" applyFont="1" applyBorder="1" applyAlignment="1" applyProtection="1">
      <alignment horizontal="center" vertical="center" wrapText="1"/>
      <protection hidden="1"/>
    </xf>
    <xf numFmtId="0" fontId="60" fillId="0" borderId="256" xfId="0" applyFont="1" applyBorder="1" applyAlignment="1" applyProtection="1">
      <alignment horizontal="center" vertical="center" wrapText="1"/>
      <protection hidden="1"/>
    </xf>
    <xf numFmtId="0" fontId="10" fillId="8" borderId="257" xfId="0" applyFont="1" applyFill="1" applyBorder="1" applyAlignment="1" applyProtection="1">
      <alignment horizontal="center" vertical="center"/>
      <protection hidden="1"/>
    </xf>
    <xf numFmtId="0" fontId="0" fillId="8" borderId="217" xfId="0" applyFill="1" applyBorder="1" applyProtection="1">
      <protection hidden="1"/>
    </xf>
    <xf numFmtId="0" fontId="0" fillId="5" borderId="37" xfId="0" applyFill="1" applyBorder="1" applyProtection="1">
      <protection hidden="1"/>
    </xf>
    <xf numFmtId="0" fontId="0" fillId="5" borderId="0" xfId="0" applyFill="1" applyProtection="1">
      <protection hidden="1"/>
    </xf>
    <xf numFmtId="0" fontId="0" fillId="5" borderId="38" xfId="0" applyFill="1" applyBorder="1" applyProtection="1">
      <protection hidden="1"/>
    </xf>
    <xf numFmtId="0" fontId="10" fillId="0" borderId="243" xfId="0" applyFont="1" applyBorder="1" applyAlignment="1" applyProtection="1">
      <alignment horizontal="right"/>
      <protection hidden="1"/>
    </xf>
    <xf numFmtId="0" fontId="10" fillId="0" borderId="246" xfId="0" applyFont="1" applyBorder="1" applyAlignment="1" applyProtection="1">
      <alignment horizontal="right"/>
      <protection hidden="1"/>
    </xf>
    <xf numFmtId="0" fontId="10" fillId="0" borderId="237" xfId="0" applyFont="1" applyBorder="1" applyAlignment="1" applyProtection="1">
      <alignment horizontal="right"/>
      <protection hidden="1"/>
    </xf>
    <xf numFmtId="44" fontId="4" fillId="0" borderId="242" xfId="2" applyFont="1" applyBorder="1" applyAlignment="1" applyProtection="1">
      <alignment horizontal="center" vertical="center"/>
      <protection hidden="1"/>
    </xf>
    <xf numFmtId="44" fontId="4" fillId="0" borderId="243" xfId="2" applyFont="1" applyBorder="1" applyAlignment="1" applyProtection="1">
      <alignment vertical="center"/>
      <protection hidden="1"/>
    </xf>
    <xf numFmtId="0" fontId="4" fillId="0" borderId="243" xfId="1" applyNumberFormat="1" applyFont="1" applyFill="1" applyBorder="1" applyAlignment="1" applyProtection="1">
      <alignment horizontal="center" vertical="center"/>
      <protection hidden="1"/>
    </xf>
    <xf numFmtId="0" fontId="61" fillId="0" borderId="264" xfId="0" applyFont="1" applyBorder="1" applyAlignment="1" applyProtection="1">
      <alignment horizontal="center" vertical="center"/>
      <protection hidden="1"/>
    </xf>
    <xf numFmtId="164" fontId="4" fillId="0" borderId="0" xfId="2" applyNumberFormat="1" applyFont="1" applyFill="1"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1" fontId="84" fillId="0" borderId="0" xfId="0" applyNumberFormat="1" applyFont="1" applyAlignment="1" applyProtection="1">
      <alignment horizontal="right" vertical="center"/>
      <protection hidden="1"/>
    </xf>
    <xf numFmtId="164" fontId="6" fillId="5" borderId="157" xfId="0" applyNumberFormat="1" applyFont="1" applyFill="1" applyBorder="1" applyAlignment="1" applyProtection="1">
      <alignment horizontal="center" vertical="center" wrapText="1"/>
      <protection hidden="1"/>
    </xf>
    <xf numFmtId="164" fontId="6" fillId="0" borderId="191" xfId="0" applyNumberFormat="1" applyFont="1" applyBorder="1" applyAlignment="1" applyProtection="1">
      <alignment horizontal="center" vertical="center" wrapText="1"/>
      <protection hidden="1"/>
    </xf>
    <xf numFmtId="164" fontId="6" fillId="0" borderId="273" xfId="0" applyNumberFormat="1" applyFont="1" applyBorder="1" applyAlignment="1" applyProtection="1">
      <alignment horizontal="center" vertical="center" wrapText="1"/>
      <protection hidden="1"/>
    </xf>
    <xf numFmtId="0" fontId="6" fillId="0" borderId="273" xfId="0" applyFont="1" applyBorder="1" applyAlignment="1" applyProtection="1">
      <alignment horizontal="center" vertical="center" wrapText="1"/>
      <protection hidden="1"/>
    </xf>
    <xf numFmtId="0" fontId="6" fillId="25" borderId="273" xfId="0" applyFont="1" applyFill="1" applyBorder="1" applyAlignment="1" applyProtection="1">
      <alignment horizontal="center" vertical="center" wrapText="1"/>
      <protection hidden="1"/>
    </xf>
    <xf numFmtId="164" fontId="4" fillId="2" borderId="0" xfId="2" applyNumberFormat="1" applyFont="1" applyFill="1" applyBorder="1" applyAlignment="1" applyProtection="1">
      <alignment horizontal="center" vertical="center" wrapText="1"/>
      <protection hidden="1"/>
    </xf>
    <xf numFmtId="0" fontId="4" fillId="2" borderId="0" xfId="2" applyNumberFormat="1" applyFont="1" applyFill="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164" fontId="23" fillId="0" borderId="0" xfId="0" applyNumberFormat="1" applyFont="1" applyAlignment="1" applyProtection="1">
      <alignment horizontal="center" vertical="center"/>
      <protection hidden="1"/>
    </xf>
    <xf numFmtId="0" fontId="0" fillId="0" borderId="0" xfId="0" applyAlignment="1" applyProtection="1">
      <alignment horizontal="center" vertical="center"/>
      <protection hidden="1"/>
    </xf>
    <xf numFmtId="165" fontId="85" fillId="26" borderId="0" xfId="4" applyFont="1" applyFill="1" applyAlignment="1" applyProtection="1">
      <alignment vertical="center"/>
      <protection hidden="1"/>
    </xf>
    <xf numFmtId="1" fontId="4" fillId="0" borderId="0" xfId="0" applyNumberFormat="1" applyFont="1" applyAlignment="1" applyProtection="1">
      <alignment horizontal="center" vertical="center"/>
      <protection hidden="1"/>
    </xf>
    <xf numFmtId="164" fontId="4" fillId="2" borderId="64" xfId="2" applyNumberFormat="1" applyFont="1" applyFill="1" applyBorder="1" applyAlignment="1" applyProtection="1">
      <alignment horizontal="center" vertical="center" wrapText="1"/>
      <protection hidden="1"/>
    </xf>
    <xf numFmtId="0" fontId="4" fillId="2" borderId="64" xfId="2" applyNumberFormat="1" applyFont="1" applyFill="1" applyBorder="1" applyAlignment="1" applyProtection="1">
      <alignment horizontal="center" vertical="center" wrapText="1"/>
      <protection hidden="1"/>
    </xf>
    <xf numFmtId="3" fontId="4" fillId="0" borderId="65" xfId="0" applyNumberFormat="1" applyFont="1" applyBorder="1" applyAlignment="1" applyProtection="1">
      <alignment horizontal="center" vertical="center" wrapText="1"/>
      <protection hidden="1"/>
    </xf>
    <xf numFmtId="0" fontId="0" fillId="0" borderId="64" xfId="0" applyBorder="1" applyAlignment="1" applyProtection="1">
      <alignment horizontal="center" vertical="center"/>
      <protection hidden="1"/>
    </xf>
    <xf numFmtId="165" fontId="85" fillId="0" borderId="66" xfId="4" applyFont="1" applyBorder="1" applyAlignment="1" applyProtection="1">
      <alignment vertical="center"/>
      <protection hidden="1"/>
    </xf>
    <xf numFmtId="1" fontId="11" fillId="0" borderId="68" xfId="0" applyNumberFormat="1" applyFont="1" applyBorder="1" applyAlignment="1" applyProtection="1">
      <alignment horizontal="center" vertical="center"/>
      <protection hidden="1"/>
    </xf>
    <xf numFmtId="164" fontId="4" fillId="2" borderId="10" xfId="2" applyNumberFormat="1" applyFont="1" applyFill="1" applyBorder="1" applyAlignment="1" applyProtection="1">
      <alignment horizontal="center" vertical="center" wrapText="1"/>
      <protection hidden="1"/>
    </xf>
    <xf numFmtId="0" fontId="4" fillId="2" borderId="10" xfId="2" applyNumberFormat="1" applyFont="1" applyFill="1" applyBorder="1" applyAlignment="1" applyProtection="1">
      <alignment horizontal="center" vertical="center" wrapText="1"/>
      <protection hidden="1"/>
    </xf>
    <xf numFmtId="3" fontId="4" fillId="0" borderId="13" xfId="0" applyNumberFormat="1" applyFont="1" applyBorder="1" applyAlignment="1" applyProtection="1">
      <alignment horizontal="center" vertical="center" wrapText="1"/>
      <protection hidden="1"/>
    </xf>
    <xf numFmtId="0" fontId="0" fillId="0" borderId="80" xfId="0" applyBorder="1" applyAlignment="1" applyProtection="1">
      <alignment horizontal="center" vertical="center"/>
      <protection hidden="1"/>
    </xf>
    <xf numFmtId="165" fontId="85" fillId="0" borderId="79" xfId="4" applyFont="1" applyBorder="1" applyAlignment="1" applyProtection="1">
      <alignment vertical="center"/>
      <protection hidden="1"/>
    </xf>
    <xf numFmtId="0" fontId="0" fillId="0" borderId="10" xfId="0" applyBorder="1" applyAlignment="1" applyProtection="1">
      <alignment horizontal="center" vertical="center"/>
      <protection hidden="1"/>
    </xf>
    <xf numFmtId="165" fontId="85" fillId="0" borderId="12" xfId="4" applyFont="1" applyBorder="1" applyAlignment="1" applyProtection="1">
      <alignment vertical="center"/>
      <protection hidden="1"/>
    </xf>
    <xf numFmtId="1" fontId="4" fillId="0" borderId="15" xfId="0" applyNumberFormat="1" applyFont="1" applyBorder="1" applyAlignment="1" applyProtection="1">
      <alignment horizontal="center" vertical="center" wrapText="1"/>
      <protection hidden="1"/>
    </xf>
    <xf numFmtId="1" fontId="4" fillId="0" borderId="15" xfId="0" applyNumberFormat="1" applyFont="1" applyBorder="1" applyAlignment="1" applyProtection="1">
      <alignment horizontal="center" vertical="center"/>
      <protection hidden="1"/>
    </xf>
    <xf numFmtId="164" fontId="4" fillId="2" borderId="16" xfId="2" applyNumberFormat="1" applyFont="1" applyFill="1" applyBorder="1" applyAlignment="1" applyProtection="1">
      <alignment horizontal="center" vertical="center" wrapText="1"/>
      <protection hidden="1"/>
    </xf>
    <xf numFmtId="0" fontId="4" fillId="2" borderId="16" xfId="2" applyNumberFormat="1" applyFont="1" applyFill="1" applyBorder="1" applyAlignment="1" applyProtection="1">
      <alignment horizontal="center" vertical="center" wrapText="1"/>
      <protection hidden="1"/>
    </xf>
    <xf numFmtId="3" fontId="4" fillId="0" borderId="19" xfId="0" applyNumberFormat="1" applyFont="1" applyBorder="1" applyAlignment="1" applyProtection="1">
      <alignment horizontal="center" vertical="center" wrapText="1"/>
      <protection hidden="1"/>
    </xf>
    <xf numFmtId="0" fontId="0" fillId="0" borderId="69" xfId="0" applyBorder="1" applyAlignment="1" applyProtection="1">
      <alignment horizontal="center" vertical="center"/>
      <protection hidden="1"/>
    </xf>
    <xf numFmtId="165" fontId="85" fillId="0" borderId="67" xfId="4" applyFont="1" applyBorder="1" applyAlignment="1" applyProtection="1">
      <alignment vertical="center"/>
      <protection hidden="1"/>
    </xf>
    <xf numFmtId="1" fontId="86" fillId="0" borderId="71" xfId="0" applyNumberFormat="1" applyFont="1" applyBorder="1" applyAlignment="1" applyProtection="1">
      <alignment horizontal="center" vertical="center"/>
      <protection hidden="1"/>
    </xf>
    <xf numFmtId="164" fontId="4" fillId="2" borderId="120" xfId="2" applyNumberFormat="1" applyFont="1" applyFill="1" applyBorder="1" applyAlignment="1" applyProtection="1">
      <alignment horizontal="center" vertical="center" wrapText="1"/>
      <protection hidden="1"/>
    </xf>
    <xf numFmtId="1" fontId="4" fillId="0" borderId="68" xfId="0" applyNumberFormat="1" applyFont="1" applyBorder="1" applyAlignment="1" applyProtection="1">
      <alignment horizontal="center" vertical="center"/>
      <protection hidden="1"/>
    </xf>
    <xf numFmtId="164" fontId="4" fillId="2" borderId="84" xfId="2" applyNumberFormat="1" applyFont="1" applyFill="1" applyBorder="1" applyAlignment="1" applyProtection="1">
      <alignment horizontal="center" vertical="center" wrapText="1"/>
      <protection hidden="1"/>
    </xf>
    <xf numFmtId="0" fontId="4" fillId="2" borderId="69" xfId="2" applyNumberFormat="1" applyFont="1" applyFill="1" applyBorder="1" applyAlignment="1" applyProtection="1">
      <alignment horizontal="center" vertical="center" wrapText="1"/>
      <protection hidden="1"/>
    </xf>
    <xf numFmtId="3" fontId="4" fillId="0" borderId="70" xfId="0" applyNumberFormat="1" applyFont="1" applyBorder="1" applyAlignment="1" applyProtection="1">
      <alignment horizontal="center" vertical="center" wrapText="1"/>
      <protection hidden="1"/>
    </xf>
    <xf numFmtId="1" fontId="4" fillId="0" borderId="71" xfId="0" applyNumberFormat="1" applyFont="1" applyBorder="1" applyAlignment="1" applyProtection="1">
      <alignment horizontal="center" vertical="center"/>
      <protection hidden="1"/>
    </xf>
    <xf numFmtId="0" fontId="0" fillId="0" borderId="133" xfId="0" applyBorder="1" applyAlignment="1" applyProtection="1">
      <alignment horizontal="center" vertical="center"/>
      <protection hidden="1"/>
    </xf>
    <xf numFmtId="0" fontId="0" fillId="0" borderId="87" xfId="0" applyBorder="1" applyAlignment="1" applyProtection="1">
      <alignment horizontal="center" vertical="center"/>
      <protection hidden="1"/>
    </xf>
    <xf numFmtId="165" fontId="46" fillId="0" borderId="129" xfId="4" applyFont="1" applyBorder="1" applyAlignment="1" applyProtection="1">
      <alignment vertical="center"/>
      <protection hidden="1"/>
    </xf>
    <xf numFmtId="1" fontId="4" fillId="0" borderId="197" xfId="0" applyNumberFormat="1" applyFont="1" applyBorder="1" applyAlignment="1" applyProtection="1">
      <alignment horizontal="center" vertical="center" wrapText="1"/>
      <protection hidden="1"/>
    </xf>
    <xf numFmtId="164" fontId="4" fillId="2" borderId="14" xfId="2" applyNumberFormat="1" applyFont="1" applyFill="1" applyBorder="1" applyAlignment="1" applyProtection="1">
      <alignment horizontal="center" vertical="center" wrapText="1"/>
      <protection hidden="1"/>
    </xf>
    <xf numFmtId="165" fontId="46" fillId="0" borderId="12" xfId="4" applyFont="1" applyBorder="1" applyAlignment="1" applyProtection="1">
      <alignment vertical="center"/>
      <protection hidden="1"/>
    </xf>
    <xf numFmtId="1" fontId="11" fillId="0" borderId="15" xfId="0" applyNumberFormat="1" applyFont="1" applyBorder="1" applyAlignment="1" applyProtection="1">
      <alignment horizontal="center" vertical="center" wrapText="1"/>
      <protection hidden="1"/>
    </xf>
    <xf numFmtId="1" fontId="11" fillId="0" borderId="15" xfId="0" applyNumberFormat="1" applyFont="1" applyBorder="1" applyAlignment="1" applyProtection="1">
      <alignment horizontal="center" vertical="center"/>
      <protection hidden="1"/>
    </xf>
    <xf numFmtId="0" fontId="46" fillId="0" borderId="10" xfId="0" applyFont="1" applyBorder="1" applyAlignment="1" applyProtection="1">
      <alignment horizontal="center" vertical="center"/>
      <protection hidden="1"/>
    </xf>
    <xf numFmtId="0" fontId="0" fillId="0" borderId="222" xfId="0" applyBorder="1" applyProtection="1">
      <protection hidden="1"/>
    </xf>
    <xf numFmtId="0" fontId="0" fillId="0" borderId="42" xfId="0" applyBorder="1" applyProtection="1">
      <protection hidden="1"/>
    </xf>
    <xf numFmtId="0" fontId="0" fillId="0" borderId="217" xfId="0" applyBorder="1" applyProtection="1">
      <protection hidden="1"/>
    </xf>
    <xf numFmtId="1" fontId="4" fillId="0" borderId="81" xfId="0" applyNumberFormat="1" applyFont="1" applyBorder="1" applyAlignment="1" applyProtection="1">
      <alignment horizontal="center" vertical="center"/>
      <protection hidden="1"/>
    </xf>
    <xf numFmtId="164" fontId="4" fillId="2" borderId="20" xfId="2" applyNumberFormat="1" applyFont="1" applyFill="1" applyBorder="1" applyAlignment="1" applyProtection="1">
      <alignment horizontal="center" vertical="center" wrapText="1"/>
      <protection hidden="1"/>
    </xf>
    <xf numFmtId="0" fontId="0" fillId="0" borderId="16" xfId="0" applyBorder="1" applyAlignment="1" applyProtection="1">
      <alignment horizontal="center" vertical="center"/>
      <protection hidden="1"/>
    </xf>
    <xf numFmtId="165" fontId="85" fillId="0" borderId="18" xfId="4" applyFont="1" applyBorder="1" applyAlignment="1" applyProtection="1">
      <alignment vertical="center"/>
      <protection hidden="1"/>
    </xf>
    <xf numFmtId="1" fontId="4" fillId="0" borderId="21" xfId="0" applyNumberFormat="1" applyFont="1" applyBorder="1" applyAlignment="1" applyProtection="1">
      <alignment horizontal="center" vertical="center"/>
      <protection hidden="1"/>
    </xf>
    <xf numFmtId="1" fontId="4" fillId="0" borderId="68" xfId="0" applyNumberFormat="1" applyFont="1" applyBorder="1" applyAlignment="1" applyProtection="1">
      <alignment horizontal="center" vertical="center" wrapText="1"/>
      <protection hidden="1"/>
    </xf>
    <xf numFmtId="0" fontId="0" fillId="0" borderId="65" xfId="0" applyBorder="1" applyAlignment="1" applyProtection="1">
      <alignment horizontal="center" vertical="center"/>
      <protection hidden="1"/>
    </xf>
    <xf numFmtId="9" fontId="85" fillId="0" borderId="12" xfId="3" applyFont="1" applyFill="1" applyBorder="1" applyAlignment="1" applyProtection="1">
      <alignment vertical="center"/>
      <protection hidden="1"/>
    </xf>
    <xf numFmtId="164" fontId="10" fillId="2" borderId="37" xfId="2" applyNumberFormat="1" applyFont="1" applyFill="1" applyBorder="1" applyAlignment="1" applyProtection="1">
      <alignment horizontal="center" vertical="center" wrapText="1"/>
      <protection hidden="1"/>
    </xf>
    <xf numFmtId="164" fontId="10" fillId="2" borderId="0" xfId="2" applyNumberFormat="1" applyFont="1" applyFill="1" applyBorder="1" applyAlignment="1" applyProtection="1">
      <alignment horizontal="center" vertical="center" wrapText="1"/>
      <protection hidden="1"/>
    </xf>
    <xf numFmtId="0" fontId="10" fillId="2" borderId="0" xfId="2" applyNumberFormat="1" applyFont="1" applyFill="1" applyBorder="1" applyAlignment="1" applyProtection="1">
      <alignment horizontal="center" vertical="center" wrapText="1"/>
      <protection hidden="1"/>
    </xf>
    <xf numFmtId="3" fontId="10" fillId="0" borderId="0" xfId="0" applyNumberFormat="1" applyFont="1" applyAlignment="1" applyProtection="1">
      <alignment horizontal="center" vertical="center" wrapText="1"/>
      <protection hidden="1"/>
    </xf>
    <xf numFmtId="1" fontId="7" fillId="0" borderId="0" xfId="1" applyNumberFormat="1" applyFont="1" applyBorder="1" applyAlignment="1" applyProtection="1">
      <alignment horizontal="center" vertical="center"/>
      <protection hidden="1"/>
    </xf>
    <xf numFmtId="1" fontId="4" fillId="0" borderId="38" xfId="0" applyNumberFormat="1" applyFont="1" applyBorder="1" applyAlignment="1" applyProtection="1">
      <alignment horizontal="center" vertical="center"/>
      <protection hidden="1"/>
    </xf>
    <xf numFmtId="1" fontId="86" fillId="0" borderId="68" xfId="0" applyNumberFormat="1" applyFont="1" applyBorder="1" applyAlignment="1" applyProtection="1">
      <alignment horizontal="center" vertical="center"/>
      <protection hidden="1"/>
    </xf>
    <xf numFmtId="164" fontId="10" fillId="0" borderId="222" xfId="2" applyNumberFormat="1" applyFont="1" applyFill="1" applyBorder="1" applyAlignment="1" applyProtection="1">
      <alignment horizontal="center" vertical="center" wrapText="1"/>
      <protection hidden="1"/>
    </xf>
    <xf numFmtId="164" fontId="10" fillId="0" borderId="42" xfId="2" applyNumberFormat="1" applyFont="1" applyFill="1" applyBorder="1" applyAlignment="1" applyProtection="1">
      <alignment horizontal="center" vertical="center" wrapText="1"/>
      <protection hidden="1"/>
    </xf>
    <xf numFmtId="0" fontId="10" fillId="0" borderId="42" xfId="2" applyNumberFormat="1" applyFont="1" applyFill="1" applyBorder="1" applyAlignment="1" applyProtection="1">
      <alignment horizontal="center" vertical="center" wrapText="1"/>
      <protection hidden="1"/>
    </xf>
    <xf numFmtId="3" fontId="10" fillId="0" borderId="42" xfId="0" applyNumberFormat="1" applyFont="1" applyBorder="1" applyAlignment="1" applyProtection="1">
      <alignment horizontal="center" vertical="center" wrapText="1"/>
      <protection hidden="1"/>
    </xf>
    <xf numFmtId="0" fontId="6" fillId="0" borderId="42" xfId="0" applyFont="1" applyBorder="1" applyAlignment="1" applyProtection="1">
      <alignment horizontal="center" vertical="center" wrapText="1"/>
      <protection hidden="1"/>
    </xf>
    <xf numFmtId="1" fontId="7" fillId="0" borderId="42" xfId="1" applyNumberFormat="1" applyFont="1" applyFill="1" applyBorder="1" applyAlignment="1" applyProtection="1">
      <alignment horizontal="center" vertical="center"/>
      <protection hidden="1"/>
    </xf>
    <xf numFmtId="0" fontId="0" fillId="0" borderId="42" xfId="0" applyBorder="1" applyAlignment="1" applyProtection="1">
      <alignment horizontal="center" vertical="center"/>
      <protection hidden="1"/>
    </xf>
    <xf numFmtId="165" fontId="85" fillId="0" borderId="42" xfId="4" applyFont="1" applyBorder="1" applyAlignment="1" applyProtection="1">
      <alignment vertical="center"/>
      <protection hidden="1"/>
    </xf>
    <xf numFmtId="1" fontId="4" fillId="0" borderId="217" xfId="0" applyNumberFormat="1" applyFont="1" applyBorder="1" applyAlignment="1" applyProtection="1">
      <alignment horizontal="center" vertical="center" wrapText="1"/>
      <protection hidden="1"/>
    </xf>
    <xf numFmtId="164" fontId="4" fillId="2" borderId="80" xfId="2" applyNumberFormat="1" applyFont="1" applyFill="1" applyBorder="1" applyAlignment="1" applyProtection="1">
      <alignment horizontal="center" vertical="center" wrapText="1"/>
      <protection hidden="1"/>
    </xf>
    <xf numFmtId="0" fontId="4" fillId="2" borderId="80" xfId="2" applyNumberFormat="1" applyFont="1" applyFill="1" applyBorder="1" applyAlignment="1" applyProtection="1">
      <alignment horizontal="center" vertical="center" wrapText="1"/>
      <protection hidden="1"/>
    </xf>
    <xf numFmtId="3" fontId="4" fillId="0" borderId="78" xfId="0" applyNumberFormat="1" applyFont="1" applyBorder="1" applyAlignment="1" applyProtection="1">
      <alignment horizontal="center" vertical="center" wrapText="1"/>
      <protection hidden="1"/>
    </xf>
    <xf numFmtId="165" fontId="46" fillId="0" borderId="120" xfId="4" applyFont="1" applyBorder="1" applyAlignment="1" applyProtection="1">
      <alignment vertical="center"/>
      <protection hidden="1"/>
    </xf>
    <xf numFmtId="1" fontId="4" fillId="0" borderId="21" xfId="0" applyNumberFormat="1" applyFont="1" applyBorder="1" applyAlignment="1" applyProtection="1">
      <alignment horizontal="center" vertical="center" wrapText="1"/>
      <protection hidden="1"/>
    </xf>
    <xf numFmtId="0" fontId="0" fillId="0" borderId="22" xfId="0" applyBorder="1" applyAlignment="1" applyProtection="1">
      <alignment horizontal="center" vertical="center" wrapText="1"/>
      <protection hidden="1"/>
    </xf>
    <xf numFmtId="0" fontId="0" fillId="0" borderId="23" xfId="0" applyBorder="1" applyAlignment="1" applyProtection="1">
      <alignment horizontal="center" vertical="center" wrapText="1"/>
      <protection hidden="1"/>
    </xf>
    <xf numFmtId="0" fontId="10" fillId="0" borderId="23" xfId="0" applyFont="1" applyBorder="1" applyAlignment="1" applyProtection="1">
      <alignment horizontal="center" vertical="center" wrapText="1"/>
      <protection hidden="1"/>
    </xf>
    <xf numFmtId="0" fontId="60" fillId="0" borderId="23" xfId="0" applyFont="1" applyBorder="1" applyAlignment="1" applyProtection="1">
      <alignment horizontal="center" vertical="center" wrapText="1"/>
      <protection hidden="1"/>
    </xf>
    <xf numFmtId="1" fontId="0" fillId="0" borderId="23" xfId="0" applyNumberFormat="1" applyBorder="1" applyAlignment="1" applyProtection="1">
      <alignment horizontal="center" vertical="center" wrapText="1"/>
      <protection hidden="1"/>
    </xf>
    <xf numFmtId="0" fontId="4" fillId="0" borderId="23" xfId="0" applyFont="1" applyBorder="1" applyAlignment="1" applyProtection="1">
      <alignment horizontal="center" vertical="center" wrapText="1"/>
      <protection hidden="1"/>
    </xf>
    <xf numFmtId="0" fontId="4" fillId="0" borderId="24" xfId="0" applyFont="1" applyBorder="1" applyAlignment="1" applyProtection="1">
      <alignment horizontal="center" vertical="center" wrapText="1"/>
      <protection hidden="1"/>
    </xf>
    <xf numFmtId="0" fontId="0" fillId="0" borderId="25" xfId="0" applyBorder="1" applyAlignment="1" applyProtection="1">
      <alignment horizontal="center" vertical="center" wrapText="1"/>
      <protection hidden="1"/>
    </xf>
    <xf numFmtId="0" fontId="0" fillId="0" borderId="26" xfId="0" applyBorder="1" applyAlignment="1" applyProtection="1">
      <alignment horizontal="center" vertical="center" wrapText="1"/>
      <protection hidden="1"/>
    </xf>
    <xf numFmtId="0" fontId="0" fillId="0" borderId="27" xfId="0" applyBorder="1" applyAlignment="1" applyProtection="1">
      <alignment horizontal="center" vertical="center" wrapText="1"/>
      <protection hidden="1"/>
    </xf>
    <xf numFmtId="0" fontId="0" fillId="0" borderId="28" xfId="0" applyBorder="1" applyAlignment="1" applyProtection="1">
      <alignment horizontal="center" vertical="center" wrapText="1"/>
      <protection hidden="1"/>
    </xf>
    <xf numFmtId="0" fontId="13" fillId="25" borderId="29" xfId="0" applyFont="1" applyFill="1" applyBorder="1" applyAlignment="1" applyProtection="1">
      <alignment horizontal="center" vertical="center" wrapText="1"/>
      <protection hidden="1"/>
    </xf>
    <xf numFmtId="0" fontId="13" fillId="25" borderId="27" xfId="0" applyFont="1" applyFill="1" applyBorder="1" applyAlignment="1" applyProtection="1">
      <alignment horizontal="center" vertical="center" wrapText="1"/>
      <protection hidden="1"/>
    </xf>
    <xf numFmtId="1" fontId="0" fillId="0" borderId="29" xfId="0" applyNumberFormat="1" applyBorder="1" applyAlignment="1" applyProtection="1">
      <alignment horizontal="center" vertical="center" wrapText="1"/>
      <protection hidden="1"/>
    </xf>
    <xf numFmtId="0" fontId="4" fillId="0" borderId="27" xfId="0" applyFont="1" applyBorder="1" applyAlignment="1" applyProtection="1">
      <alignment horizontal="center" wrapText="1"/>
      <protection hidden="1"/>
    </xf>
    <xf numFmtId="0" fontId="4" fillId="0" borderId="31" xfId="0" applyFont="1" applyBorder="1" applyAlignment="1" applyProtection="1">
      <alignment horizontal="center" vertical="center" wrapText="1"/>
      <protection hidden="1"/>
    </xf>
    <xf numFmtId="1" fontId="87" fillId="0" borderId="0" xfId="0" applyNumberFormat="1" applyFont="1" applyAlignment="1" applyProtection="1">
      <alignment vertical="center" wrapText="1"/>
      <protection hidden="1"/>
    </xf>
    <xf numFmtId="0" fontId="17" fillId="0" borderId="0" xfId="0" applyFont="1" applyProtection="1">
      <protection hidden="1"/>
    </xf>
    <xf numFmtId="0" fontId="0" fillId="5" borderId="285" xfId="0" applyFill="1" applyBorder="1" applyProtection="1">
      <protection hidden="1"/>
    </xf>
    <xf numFmtId="0" fontId="0" fillId="5" borderId="286" xfId="0" applyFill="1" applyBorder="1" applyProtection="1">
      <protection hidden="1"/>
    </xf>
    <xf numFmtId="0" fontId="0" fillId="5" borderId="287" xfId="0" applyFill="1" applyBorder="1" applyProtection="1">
      <protection hidden="1"/>
    </xf>
    <xf numFmtId="0" fontId="10" fillId="5" borderId="290" xfId="0" applyFont="1" applyFill="1" applyBorder="1" applyAlignment="1" applyProtection="1">
      <alignment vertical="center" wrapText="1"/>
      <protection hidden="1"/>
    </xf>
    <xf numFmtId="0" fontId="10" fillId="5" borderId="291" xfId="0" applyFont="1" applyFill="1" applyBorder="1" applyAlignment="1" applyProtection="1">
      <alignment vertical="center" wrapText="1"/>
      <protection hidden="1"/>
    </xf>
    <xf numFmtId="0" fontId="10" fillId="0" borderId="293" xfId="0" applyFont="1" applyBorder="1" applyAlignment="1" applyProtection="1">
      <alignment horizontal="center" vertical="center"/>
      <protection hidden="1"/>
    </xf>
    <xf numFmtId="0" fontId="10" fillId="0" borderId="244" xfId="0" applyFont="1" applyBorder="1" applyAlignment="1" applyProtection="1">
      <alignment horizontal="center" vertical="center"/>
      <protection hidden="1"/>
    </xf>
    <xf numFmtId="0" fontId="10" fillId="0" borderId="294" xfId="0" applyFont="1" applyBorder="1" applyAlignment="1" applyProtection="1">
      <alignment horizontal="center" wrapText="1"/>
      <protection hidden="1"/>
    </xf>
    <xf numFmtId="164" fontId="4" fillId="2" borderId="121" xfId="2" applyNumberFormat="1" applyFont="1" applyFill="1" applyBorder="1" applyAlignment="1" applyProtection="1">
      <alignment horizontal="center" vertical="center" wrapText="1"/>
    </xf>
    <xf numFmtId="164" fontId="4" fillId="2" borderId="118" xfId="2" applyNumberFormat="1" applyFont="1" applyFill="1" applyBorder="1" applyAlignment="1" applyProtection="1">
      <alignment horizontal="center" vertical="center" wrapText="1"/>
    </xf>
    <xf numFmtId="164" fontId="4" fillId="2" borderId="117" xfId="2" applyNumberFormat="1" applyFont="1" applyFill="1" applyBorder="1" applyAlignment="1" applyProtection="1">
      <alignment horizontal="center" vertical="center" wrapText="1"/>
    </xf>
    <xf numFmtId="164" fontId="4" fillId="2" borderId="116" xfId="2" applyNumberFormat="1" applyFont="1" applyFill="1" applyBorder="1" applyAlignment="1" applyProtection="1">
      <alignment horizontal="center" vertical="center" wrapText="1"/>
    </xf>
    <xf numFmtId="164" fontId="4" fillId="2" borderId="112" xfId="2" applyNumberFormat="1" applyFont="1" applyFill="1" applyBorder="1" applyAlignment="1" applyProtection="1">
      <alignment horizontal="center" vertical="center" wrapText="1"/>
    </xf>
    <xf numFmtId="164" fontId="4" fillId="2" borderId="101" xfId="2" applyNumberFormat="1" applyFont="1" applyFill="1" applyBorder="1" applyAlignment="1" applyProtection="1">
      <alignment horizontal="center" vertical="center" wrapText="1"/>
    </xf>
    <xf numFmtId="0" fontId="4" fillId="2" borderId="20" xfId="2" applyNumberFormat="1" applyFont="1" applyFill="1" applyBorder="1" applyAlignment="1" applyProtection="1">
      <alignment horizontal="center" vertical="center" wrapText="1"/>
    </xf>
    <xf numFmtId="0" fontId="4" fillId="2" borderId="14" xfId="2" applyNumberFormat="1" applyFont="1" applyFill="1" applyBorder="1" applyAlignment="1" applyProtection="1">
      <alignment horizontal="center" vertical="center" wrapText="1"/>
    </xf>
    <xf numFmtId="0" fontId="4" fillId="2" borderId="8" xfId="2" applyNumberFormat="1" applyFont="1" applyFill="1" applyBorder="1" applyAlignment="1" applyProtection="1">
      <alignment horizontal="center" vertical="center" wrapText="1"/>
    </xf>
    <xf numFmtId="164" fontId="4" fillId="2" borderId="20" xfId="2" applyNumberFormat="1" applyFont="1" applyFill="1" applyBorder="1" applyAlignment="1" applyProtection="1">
      <alignment horizontal="center" vertical="center" wrapText="1"/>
    </xf>
    <xf numFmtId="164" fontId="4" fillId="2" borderId="8" xfId="2" applyNumberFormat="1" applyFont="1" applyFill="1" applyBorder="1" applyAlignment="1" applyProtection="1">
      <alignment horizontal="center" vertical="center" wrapText="1"/>
    </xf>
    <xf numFmtId="164" fontId="4" fillId="2" borderId="307" xfId="2" applyNumberFormat="1" applyFont="1" applyFill="1" applyBorder="1" applyAlignment="1" applyProtection="1">
      <alignment horizontal="center" vertical="center" wrapText="1"/>
    </xf>
    <xf numFmtId="164" fontId="4" fillId="2" borderId="174" xfId="2" applyNumberFormat="1" applyFont="1" applyFill="1" applyBorder="1" applyAlignment="1" applyProtection="1">
      <alignment horizontal="center" vertical="center" wrapText="1"/>
    </xf>
    <xf numFmtId="164" fontId="4" fillId="2" borderId="164" xfId="2" applyNumberFormat="1" applyFont="1" applyFill="1" applyBorder="1" applyAlignment="1" applyProtection="1">
      <alignment horizontal="center" vertical="center" wrapText="1"/>
    </xf>
    <xf numFmtId="164" fontId="4" fillId="2" borderId="206" xfId="2" applyNumberFormat="1" applyFont="1" applyFill="1" applyBorder="1" applyAlignment="1" applyProtection="1">
      <alignment horizontal="center" vertical="center" wrapText="1"/>
    </xf>
    <xf numFmtId="0" fontId="4" fillId="2" borderId="125" xfId="2" applyNumberFormat="1" applyFont="1" applyFill="1" applyBorder="1" applyAlignment="1" applyProtection="1">
      <alignment horizontal="center" vertical="center" wrapText="1"/>
    </xf>
    <xf numFmtId="0" fontId="4" fillId="2" borderId="120" xfId="2" applyNumberFormat="1" applyFont="1" applyFill="1" applyBorder="1" applyAlignment="1" applyProtection="1">
      <alignment horizontal="center" vertical="center" wrapText="1"/>
    </xf>
    <xf numFmtId="0" fontId="4" fillId="2" borderId="316" xfId="2" applyNumberFormat="1" applyFont="1" applyFill="1" applyBorder="1" applyAlignment="1" applyProtection="1">
      <alignment horizontal="center" vertical="center" wrapText="1"/>
    </xf>
    <xf numFmtId="0" fontId="4" fillId="2" borderId="105" xfId="2" applyNumberFormat="1" applyFont="1" applyFill="1" applyBorder="1" applyAlignment="1" applyProtection="1">
      <alignment horizontal="center" vertical="center" wrapText="1"/>
    </xf>
    <xf numFmtId="0" fontId="4" fillId="2" borderId="317" xfId="2" applyNumberFormat="1" applyFont="1" applyFill="1" applyBorder="1" applyAlignment="1" applyProtection="1">
      <alignment horizontal="center" vertical="center" wrapText="1"/>
    </xf>
    <xf numFmtId="0" fontId="4" fillId="2" borderId="307" xfId="2" applyNumberFormat="1" applyFont="1" applyFill="1" applyBorder="1" applyAlignment="1" applyProtection="1">
      <alignment horizontal="center" vertical="center" wrapText="1"/>
    </xf>
    <xf numFmtId="0" fontId="4" fillId="2" borderId="85" xfId="2" applyNumberFormat="1" applyFont="1" applyFill="1" applyBorder="1" applyAlignment="1" applyProtection="1">
      <alignment horizontal="center" vertical="center" wrapText="1"/>
    </xf>
    <xf numFmtId="0" fontId="4" fillId="2" borderId="84" xfId="2" applyNumberFormat="1" applyFont="1" applyFill="1" applyBorder="1" applyAlignment="1" applyProtection="1">
      <alignment horizontal="center" vertical="center" wrapText="1"/>
    </xf>
    <xf numFmtId="164" fontId="4" fillId="2" borderId="319" xfId="2" applyNumberFormat="1" applyFont="1" applyFill="1" applyBorder="1" applyAlignment="1" applyProtection="1">
      <alignment horizontal="center" vertical="center" wrapText="1"/>
    </xf>
    <xf numFmtId="164" fontId="4" fillId="2" borderId="320" xfId="2" applyNumberFormat="1" applyFont="1" applyFill="1" applyBorder="1" applyAlignment="1" applyProtection="1">
      <alignment horizontal="center" vertical="center" wrapText="1"/>
    </xf>
    <xf numFmtId="164" fontId="4" fillId="2" borderId="321" xfId="2" applyNumberFormat="1" applyFont="1" applyFill="1" applyBorder="1" applyAlignment="1" applyProtection="1">
      <alignment horizontal="center" vertical="center" wrapText="1"/>
    </xf>
    <xf numFmtId="0" fontId="4" fillId="2" borderId="118" xfId="2" applyNumberFormat="1" applyFont="1" applyFill="1" applyBorder="1" applyAlignment="1" applyProtection="1">
      <alignment horizontal="center" vertical="center" wrapText="1"/>
    </xf>
    <xf numFmtId="0" fontId="4" fillId="2" borderId="117" xfId="2" applyNumberFormat="1" applyFont="1" applyFill="1" applyBorder="1" applyAlignment="1" applyProtection="1">
      <alignment horizontal="center" vertical="center" wrapText="1"/>
    </xf>
    <xf numFmtId="0" fontId="4" fillId="2" borderId="116" xfId="2" applyNumberFormat="1" applyFont="1" applyFill="1" applyBorder="1" applyAlignment="1" applyProtection="1">
      <alignment horizontal="center" vertical="center" wrapText="1"/>
    </xf>
    <xf numFmtId="0" fontId="0" fillId="2" borderId="0" xfId="0" applyFill="1" applyBorder="1"/>
    <xf numFmtId="2" fontId="10" fillId="0" borderId="37" xfId="0" applyNumberFormat="1" applyFont="1" applyBorder="1" applyAlignment="1" applyProtection="1">
      <alignment wrapText="1"/>
    </xf>
    <xf numFmtId="2" fontId="10" fillId="0" borderId="33" xfId="0" applyNumberFormat="1" applyFont="1" applyBorder="1" applyAlignment="1" applyProtection="1">
      <alignment vertical="center" wrapText="1"/>
    </xf>
    <xf numFmtId="2" fontId="0" fillId="0" borderId="0" xfId="0" applyNumberFormat="1" applyProtection="1"/>
    <xf numFmtId="2" fontId="4" fillId="0" borderId="0" xfId="0" applyNumberFormat="1" applyFont="1" applyAlignment="1" applyProtection="1">
      <alignment horizontal="center" vertical="center"/>
    </xf>
    <xf numFmtId="2" fontId="37" fillId="0" borderId="154" xfId="0" applyNumberFormat="1" applyFont="1" applyBorder="1" applyAlignment="1" applyProtection="1">
      <alignment horizontal="center" vertical="center" wrapText="1"/>
    </xf>
    <xf numFmtId="0" fontId="4" fillId="0" borderId="0" xfId="0" applyFont="1" applyAlignment="1" applyProtection="1">
      <alignment horizontal="center" vertical="center"/>
    </xf>
    <xf numFmtId="0" fontId="23" fillId="0" borderId="3" xfId="0" applyFont="1" applyBorder="1" applyAlignment="1" applyProtection="1">
      <alignment horizontal="left" vertical="center" wrapText="1"/>
    </xf>
    <xf numFmtId="0" fontId="23" fillId="0" borderId="2" xfId="0" applyFont="1" applyBorder="1" applyAlignment="1" applyProtection="1">
      <alignment horizontal="left" vertical="center" wrapText="1"/>
    </xf>
    <xf numFmtId="3" fontId="35" fillId="0" borderId="2" xfId="0" applyNumberFormat="1" applyFont="1" applyBorder="1" applyAlignment="1" applyProtection="1">
      <alignment horizontal="left" vertical="center" wrapText="1"/>
    </xf>
    <xf numFmtId="0" fontId="23" fillId="0" borderId="1" xfId="0" applyFont="1" applyBorder="1" applyAlignment="1" applyProtection="1">
      <alignment horizontal="left" vertical="center" wrapText="1"/>
    </xf>
    <xf numFmtId="0" fontId="4" fillId="0" borderId="45" xfId="0" applyFont="1" applyBorder="1" applyAlignment="1" applyProtection="1">
      <alignment horizontal="center" vertical="center" wrapText="1"/>
    </xf>
    <xf numFmtId="0" fontId="4" fillId="0" borderId="44" xfId="0" applyFont="1" applyBorder="1" applyAlignment="1" applyProtection="1">
      <alignment horizontal="center" wrapText="1"/>
    </xf>
    <xf numFmtId="0" fontId="0" fillId="0" borderId="44" xfId="0" applyBorder="1" applyAlignment="1" applyProtection="1">
      <alignment horizontal="center" vertical="center" wrapText="1"/>
    </xf>
    <xf numFmtId="164" fontId="0" fillId="0" borderId="44" xfId="0" applyNumberFormat="1" applyBorder="1" applyAlignment="1" applyProtection="1">
      <alignment horizontal="center" vertical="center" wrapText="1"/>
    </xf>
    <xf numFmtId="0" fontId="13" fillId="0" borderId="44" xfId="0" applyFont="1" applyBorder="1" applyAlignment="1" applyProtection="1">
      <alignment horizontal="center" vertical="center" wrapText="1"/>
    </xf>
    <xf numFmtId="0" fontId="0" fillId="0" borderId="152" xfId="0" applyBorder="1" applyAlignment="1" applyProtection="1">
      <alignment horizontal="center" vertical="center" wrapText="1"/>
    </xf>
    <xf numFmtId="0" fontId="2" fillId="5" borderId="38" xfId="0" applyFont="1" applyFill="1" applyBorder="1" applyAlignment="1" applyProtection="1">
      <alignment horizontal="center" vertical="center" wrapText="1"/>
    </xf>
    <xf numFmtId="0" fontId="2" fillId="5" borderId="0" xfId="0" applyFont="1" applyFill="1" applyAlignment="1" applyProtection="1">
      <alignment horizontal="center" vertical="center" wrapText="1"/>
    </xf>
    <xf numFmtId="164" fontId="2" fillId="5" borderId="0" xfId="0" applyNumberFormat="1" applyFont="1" applyFill="1" applyAlignment="1" applyProtection="1">
      <alignment horizontal="center" vertical="center" wrapText="1"/>
    </xf>
    <xf numFmtId="0" fontId="2" fillId="5" borderId="37" xfId="0" applyFont="1" applyFill="1" applyBorder="1" applyAlignment="1" applyProtection="1">
      <alignment horizontal="center" vertical="center" wrapText="1"/>
    </xf>
    <xf numFmtId="164" fontId="4" fillId="2" borderId="339" xfId="2" applyNumberFormat="1" applyFont="1" applyFill="1" applyBorder="1" applyAlignment="1" applyProtection="1">
      <alignment horizontal="center" vertical="center" wrapText="1"/>
    </xf>
    <xf numFmtId="164" fontId="4" fillId="2" borderId="105" xfId="2" applyNumberFormat="1" applyFont="1" applyFill="1" applyBorder="1" applyAlignment="1" applyProtection="1">
      <alignment horizontal="center" vertical="center" wrapText="1"/>
    </xf>
    <xf numFmtId="164" fontId="4" fillId="2" borderId="340" xfId="2" applyNumberFormat="1" applyFont="1" applyFill="1" applyBorder="1" applyAlignment="1" applyProtection="1">
      <alignment horizontal="center" vertical="center" wrapText="1"/>
    </xf>
    <xf numFmtId="164" fontId="4" fillId="2" borderId="341" xfId="2" applyNumberFormat="1" applyFont="1" applyFill="1" applyBorder="1" applyAlignment="1" applyProtection="1">
      <alignment horizontal="center" vertical="center" wrapText="1"/>
    </xf>
    <xf numFmtId="0" fontId="4" fillId="2" borderId="274" xfId="2" applyNumberFormat="1" applyFont="1" applyFill="1" applyBorder="1" applyAlignment="1" applyProtection="1">
      <alignment horizontal="center" vertical="center" wrapText="1"/>
    </xf>
    <xf numFmtId="0" fontId="4" fillId="2" borderId="178" xfId="2" applyNumberFormat="1" applyFont="1" applyFill="1" applyBorder="1" applyAlignment="1" applyProtection="1">
      <alignment horizontal="center" vertical="center" wrapText="1"/>
    </xf>
    <xf numFmtId="0" fontId="4" fillId="2" borderId="343" xfId="2" applyNumberFormat="1" applyFont="1" applyFill="1" applyBorder="1" applyAlignment="1" applyProtection="1">
      <alignment horizontal="center" vertical="center" wrapText="1"/>
    </xf>
    <xf numFmtId="164" fontId="4" fillId="2" borderId="110" xfId="2" applyNumberFormat="1" applyFont="1" applyFill="1" applyBorder="1" applyAlignment="1" applyProtection="1">
      <alignment horizontal="center" vertical="center" wrapText="1"/>
    </xf>
    <xf numFmtId="164" fontId="4" fillId="2" borderId="346" xfId="2" applyNumberFormat="1" applyFont="1" applyFill="1" applyBorder="1" applyAlignment="1" applyProtection="1">
      <alignment horizontal="center" vertical="center" wrapText="1"/>
    </xf>
    <xf numFmtId="0" fontId="4" fillId="2" borderId="350" xfId="2" applyNumberFormat="1" applyFont="1" applyFill="1" applyBorder="1" applyAlignment="1" applyProtection="1">
      <alignment horizontal="center" vertical="center" wrapText="1"/>
    </xf>
    <xf numFmtId="164" fontId="4" fillId="2" borderId="348" xfId="2" applyNumberFormat="1" applyFont="1" applyFill="1" applyBorder="1" applyAlignment="1" applyProtection="1">
      <alignment horizontal="center" vertical="center" wrapText="1"/>
    </xf>
    <xf numFmtId="164" fontId="4" fillId="2" borderId="316" xfId="2" applyNumberFormat="1" applyFont="1" applyFill="1" applyBorder="1" applyAlignment="1" applyProtection="1">
      <alignment horizontal="center" vertical="center" wrapText="1"/>
    </xf>
    <xf numFmtId="164" fontId="4" fillId="2" borderId="355" xfId="2" applyNumberFormat="1" applyFont="1" applyFill="1" applyBorder="1" applyAlignment="1" applyProtection="1">
      <alignment horizontal="center" vertical="center" wrapText="1"/>
      <protection hidden="1"/>
    </xf>
    <xf numFmtId="164" fontId="4" fillId="2" borderId="85" xfId="2" applyNumberFormat="1" applyFont="1" applyFill="1" applyBorder="1" applyAlignment="1" applyProtection="1">
      <alignment horizontal="center" vertical="center" wrapText="1"/>
      <protection hidden="1"/>
    </xf>
    <xf numFmtId="164" fontId="4" fillId="2" borderId="356" xfId="2" applyNumberFormat="1" applyFont="1" applyFill="1" applyBorder="1" applyAlignment="1" applyProtection="1">
      <alignment horizontal="center" vertical="center" wrapText="1"/>
      <protection hidden="1"/>
    </xf>
    <xf numFmtId="164" fontId="4" fillId="2" borderId="357" xfId="2" applyNumberFormat="1" applyFont="1" applyFill="1" applyBorder="1" applyAlignment="1" applyProtection="1">
      <alignment horizontal="center" vertical="center" wrapText="1"/>
      <protection hidden="1"/>
    </xf>
    <xf numFmtId="164" fontId="10" fillId="0" borderId="2" xfId="2" applyNumberFormat="1" applyFont="1" applyFill="1" applyBorder="1" applyAlignment="1" applyProtection="1">
      <alignment horizontal="center" vertical="center" wrapText="1"/>
      <protection hidden="1"/>
    </xf>
    <xf numFmtId="164" fontId="4" fillId="2" borderId="358" xfId="2" applyNumberFormat="1" applyFont="1" applyFill="1" applyBorder="1" applyAlignment="1" applyProtection="1">
      <alignment horizontal="center" vertical="center" wrapText="1"/>
      <protection hidden="1"/>
    </xf>
    <xf numFmtId="0" fontId="95" fillId="0" borderId="0" xfId="0" applyFont="1" applyProtection="1">
      <protection hidden="1"/>
    </xf>
    <xf numFmtId="1" fontId="4" fillId="0" borderId="359" xfId="0" applyNumberFormat="1" applyFont="1" applyBorder="1" applyAlignment="1" applyProtection="1">
      <alignment horizontal="center" vertical="center"/>
      <protection hidden="1"/>
    </xf>
    <xf numFmtId="0" fontId="0" fillId="0" borderId="360"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165" fontId="46" fillId="0" borderId="18" xfId="4" applyFont="1" applyBorder="1" applyAlignment="1" applyProtection="1">
      <alignment vertical="center"/>
      <protection hidden="1"/>
    </xf>
    <xf numFmtId="164" fontId="4" fillId="2" borderId="325" xfId="2" applyNumberFormat="1" applyFont="1" applyFill="1" applyBorder="1" applyAlignment="1" applyProtection="1">
      <alignment horizontal="center" vertical="center" wrapText="1"/>
      <protection hidden="1"/>
    </xf>
    <xf numFmtId="1" fontId="11" fillId="0" borderId="21" xfId="0" applyNumberFormat="1" applyFont="1" applyBorder="1" applyAlignment="1" applyProtection="1">
      <alignment horizontal="center" vertical="center"/>
      <protection hidden="1"/>
    </xf>
    <xf numFmtId="1" fontId="11" fillId="0" borderId="81" xfId="0" applyNumberFormat="1" applyFont="1" applyBorder="1" applyAlignment="1" applyProtection="1">
      <alignment horizontal="center" vertical="center" wrapText="1"/>
      <protection hidden="1"/>
    </xf>
    <xf numFmtId="0" fontId="13" fillId="31" borderId="27" xfId="0" applyFont="1" applyFill="1" applyBorder="1" applyAlignment="1" applyProtection="1">
      <alignment horizontal="center" vertical="center" wrapText="1"/>
      <protection hidden="1"/>
    </xf>
    <xf numFmtId="0" fontId="6" fillId="31" borderId="273" xfId="0" applyFont="1" applyFill="1" applyBorder="1" applyAlignment="1" applyProtection="1">
      <alignment horizontal="center" vertical="center" wrapText="1"/>
      <protection hidden="1"/>
    </xf>
    <xf numFmtId="164" fontId="97" fillId="0" borderId="66" xfId="2" applyNumberFormat="1" applyFont="1" applyFill="1" applyBorder="1" applyAlignment="1" applyProtection="1">
      <alignment horizontal="center" vertical="center" wrapText="1"/>
      <protection hidden="1"/>
    </xf>
    <xf numFmtId="164" fontId="97" fillId="0" borderId="12" xfId="2" applyNumberFormat="1" applyFont="1" applyFill="1" applyBorder="1" applyAlignment="1" applyProtection="1">
      <alignment horizontal="center" vertical="center" wrapText="1"/>
      <protection hidden="1"/>
    </xf>
    <xf numFmtId="0" fontId="6" fillId="5" borderId="10" xfId="0" applyFont="1" applyFill="1" applyBorder="1" applyAlignment="1" applyProtection="1">
      <alignment horizontal="center" vertical="center" wrapText="1"/>
      <protection hidden="1"/>
    </xf>
    <xf numFmtId="0" fontId="6" fillId="5" borderId="12" xfId="0" applyFont="1" applyFill="1" applyBorder="1" applyAlignment="1" applyProtection="1">
      <alignment horizontal="center" vertical="center" wrapText="1"/>
      <protection hidden="1"/>
    </xf>
    <xf numFmtId="0" fontId="6" fillId="5" borderId="10" xfId="0" applyFont="1" applyFill="1" applyBorder="1" applyAlignment="1" applyProtection="1">
      <alignment horizontal="center" vertical="center" wrapText="1"/>
    </xf>
    <xf numFmtId="0" fontId="6" fillId="5" borderId="12" xfId="0" applyFont="1" applyFill="1" applyBorder="1" applyAlignment="1" applyProtection="1">
      <alignment horizontal="center" vertical="center" wrapText="1"/>
    </xf>
    <xf numFmtId="0" fontId="6" fillId="5" borderId="64" xfId="0" applyFont="1" applyFill="1" applyBorder="1" applyAlignment="1" applyProtection="1">
      <alignment horizontal="center" vertical="center" wrapText="1"/>
      <protection hidden="1"/>
    </xf>
    <xf numFmtId="0" fontId="6" fillId="5" borderId="66" xfId="0" applyFont="1" applyFill="1" applyBorder="1" applyAlignment="1" applyProtection="1">
      <alignment horizontal="center" vertical="center" wrapText="1"/>
      <protection hidden="1"/>
    </xf>
    <xf numFmtId="0" fontId="46" fillId="0" borderId="23" xfId="0" applyFont="1" applyBorder="1" applyProtection="1"/>
    <xf numFmtId="0" fontId="6" fillId="5" borderId="16" xfId="0" applyFont="1" applyFill="1" applyBorder="1" applyAlignment="1" applyProtection="1">
      <alignment horizontal="center" vertical="center" wrapText="1"/>
    </xf>
    <xf numFmtId="0" fontId="6" fillId="5" borderId="18" xfId="0" applyFont="1" applyFill="1" applyBorder="1" applyAlignment="1" applyProtection="1">
      <alignment horizontal="center" vertical="center" wrapText="1"/>
    </xf>
    <xf numFmtId="0" fontId="6" fillId="5" borderId="64" xfId="0" applyFont="1" applyFill="1" applyBorder="1" applyAlignment="1" applyProtection="1">
      <alignment horizontal="center" vertical="center" wrapText="1"/>
    </xf>
    <xf numFmtId="0" fontId="6" fillId="5" borderId="66" xfId="0" applyFont="1" applyFill="1" applyBorder="1" applyAlignment="1" applyProtection="1">
      <alignment horizontal="center" vertical="center" wrapText="1"/>
    </xf>
    <xf numFmtId="0" fontId="6" fillId="5" borderId="135" xfId="0" applyFont="1" applyFill="1" applyBorder="1" applyAlignment="1" applyProtection="1">
      <alignment horizontal="center" vertical="center" wrapText="1"/>
    </xf>
    <xf numFmtId="0" fontId="6" fillId="5" borderId="80"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protection hidden="1"/>
    </xf>
    <xf numFmtId="0" fontId="6" fillId="5" borderId="18" xfId="0" applyFont="1" applyFill="1" applyBorder="1" applyAlignment="1" applyProtection="1">
      <alignment horizontal="center" vertical="center" wrapText="1"/>
      <protection hidden="1"/>
    </xf>
    <xf numFmtId="0" fontId="6" fillId="5" borderId="69" xfId="0" applyFont="1" applyFill="1" applyBorder="1" applyAlignment="1" applyProtection="1">
      <alignment horizontal="center" vertical="center" wrapText="1"/>
      <protection hidden="1"/>
    </xf>
    <xf numFmtId="0" fontId="6" fillId="5" borderId="67" xfId="0" applyFont="1" applyFill="1" applyBorder="1" applyAlignment="1" applyProtection="1">
      <alignment horizontal="center" vertical="center" wrapText="1"/>
      <protection hidden="1"/>
    </xf>
    <xf numFmtId="0" fontId="6" fillId="5" borderId="79" xfId="0" applyFont="1" applyFill="1" applyBorder="1" applyAlignment="1" applyProtection="1">
      <alignment horizontal="center" vertical="center" wrapText="1"/>
    </xf>
    <xf numFmtId="3" fontId="4" fillId="0" borderId="119" xfId="0" applyNumberFormat="1" applyFont="1" applyBorder="1" applyAlignment="1" applyProtection="1">
      <alignment horizontal="center" vertical="center" wrapText="1"/>
    </xf>
    <xf numFmtId="0" fontId="0" fillId="0" borderId="47" xfId="0" applyBorder="1" applyProtection="1"/>
    <xf numFmtId="3" fontId="4" fillId="0" borderId="122" xfId="0" applyNumberFormat="1" applyFont="1" applyBorder="1" applyAlignment="1" applyProtection="1">
      <alignment horizontal="center" vertical="center" wrapText="1"/>
    </xf>
    <xf numFmtId="164" fontId="7" fillId="0" borderId="2" xfId="1" applyNumberFormat="1" applyFont="1" applyBorder="1" applyAlignment="1" applyProtection="1">
      <alignment horizontal="center" vertical="center"/>
    </xf>
    <xf numFmtId="0" fontId="4" fillId="0" borderId="2" xfId="2" applyNumberFormat="1" applyFont="1" applyBorder="1" applyAlignment="1" applyProtection="1">
      <alignment horizontal="center" vertical="center" wrapText="1"/>
    </xf>
    <xf numFmtId="164" fontId="4" fillId="0" borderId="2" xfId="2" applyNumberFormat="1" applyFont="1" applyBorder="1" applyAlignment="1" applyProtection="1">
      <alignment horizontal="center" vertical="center" wrapText="1"/>
    </xf>
    <xf numFmtId="164" fontId="4" fillId="0" borderId="1" xfId="2" applyNumberFormat="1" applyFont="1" applyBorder="1" applyAlignment="1" applyProtection="1">
      <alignment horizontal="center" vertical="center" wrapText="1"/>
    </xf>
    <xf numFmtId="0" fontId="23" fillId="0" borderId="38" xfId="0" applyFont="1" applyBorder="1" applyAlignment="1" applyProtection="1">
      <alignment horizontal="left" vertical="center" wrapText="1"/>
    </xf>
    <xf numFmtId="0" fontId="23" fillId="0" borderId="0" xfId="0" applyFont="1" applyAlignment="1" applyProtection="1">
      <alignment horizontal="left" vertical="center" wrapText="1"/>
    </xf>
    <xf numFmtId="0" fontId="35" fillId="0" borderId="0" xfId="0" applyFont="1" applyAlignment="1" applyProtection="1">
      <alignment horizontal="left" vertical="center" wrapText="1"/>
    </xf>
    <xf numFmtId="164" fontId="35" fillId="0" borderId="0" xfId="0" applyNumberFormat="1" applyFont="1" applyAlignment="1" applyProtection="1">
      <alignment horizontal="left" vertical="center" wrapText="1"/>
    </xf>
    <xf numFmtId="0" fontId="23" fillId="0" borderId="37" xfId="0" applyFont="1" applyBorder="1" applyAlignment="1" applyProtection="1">
      <alignment horizontal="left" vertical="center" wrapText="1"/>
    </xf>
    <xf numFmtId="0" fontId="4" fillId="0" borderId="189" xfId="0" applyFont="1" applyBorder="1" applyAlignment="1" applyProtection="1">
      <alignment horizontal="center" vertical="center" wrapText="1"/>
    </xf>
    <xf numFmtId="0" fontId="4" fillId="0" borderId="188" xfId="0" applyFont="1" applyBorder="1" applyAlignment="1" applyProtection="1">
      <alignment horizontal="center" wrapText="1"/>
    </xf>
    <xf numFmtId="0" fontId="0" fillId="0" borderId="188" xfId="0" applyBorder="1" applyAlignment="1" applyProtection="1">
      <alignment horizontal="center" vertical="center" wrapText="1"/>
    </xf>
    <xf numFmtId="164" fontId="0" fillId="0" borderId="188" xfId="0" applyNumberFormat="1" applyBorder="1" applyAlignment="1" applyProtection="1">
      <alignment horizontal="center" vertical="center" wrapText="1"/>
    </xf>
    <xf numFmtId="0" fontId="13" fillId="0" borderId="188" xfId="0" applyFont="1" applyBorder="1" applyAlignment="1" applyProtection="1">
      <alignment horizontal="center" vertical="center" wrapText="1"/>
    </xf>
    <xf numFmtId="0" fontId="0" fillId="0" borderId="187" xfId="0" applyBorder="1" applyAlignment="1" applyProtection="1">
      <alignment horizontal="center" vertical="center" wrapText="1"/>
    </xf>
    <xf numFmtId="3" fontId="4" fillId="0" borderId="171" xfId="0" applyNumberFormat="1" applyFont="1" applyBorder="1" applyAlignment="1" applyProtection="1">
      <alignment horizontal="center" vertical="center" wrapText="1"/>
    </xf>
    <xf numFmtId="3" fontId="4" fillId="0" borderId="168" xfId="0" applyNumberFormat="1" applyFont="1" applyBorder="1" applyAlignment="1" applyProtection="1">
      <alignment horizontal="center" vertical="center" wrapText="1"/>
    </xf>
    <xf numFmtId="3" fontId="4" fillId="0" borderId="194" xfId="0" applyNumberFormat="1" applyFont="1" applyBorder="1" applyAlignment="1" applyProtection="1">
      <alignment horizontal="center" vertical="center" wrapText="1"/>
    </xf>
    <xf numFmtId="0" fontId="4" fillId="8" borderId="183" xfId="0" applyFont="1" applyFill="1" applyBorder="1" applyProtection="1"/>
    <xf numFmtId="3" fontId="4" fillId="0" borderId="113" xfId="0" applyNumberFormat="1" applyFont="1" applyBorder="1" applyAlignment="1" applyProtection="1">
      <alignment horizontal="center" vertical="center" wrapText="1"/>
    </xf>
    <xf numFmtId="1" fontId="0" fillId="2" borderId="63" xfId="0" applyNumberFormat="1" applyFill="1" applyBorder="1" applyAlignment="1" applyProtection="1">
      <alignment horizontal="center"/>
    </xf>
    <xf numFmtId="3" fontId="4" fillId="0" borderId="13" xfId="0" applyNumberFormat="1" applyFont="1" applyBorder="1" applyAlignment="1" applyProtection="1">
      <alignment horizontal="center" vertical="center" wrapText="1"/>
    </xf>
    <xf numFmtId="3" fontId="4" fillId="0" borderId="65" xfId="0" applyNumberFormat="1" applyFont="1" applyBorder="1" applyAlignment="1" applyProtection="1">
      <alignment horizontal="center" vertical="center" wrapText="1"/>
    </xf>
    <xf numFmtId="1" fontId="0" fillId="8" borderId="183" xfId="0" applyNumberFormat="1" applyFill="1" applyBorder="1" applyAlignment="1" applyProtection="1">
      <alignment horizontal="center"/>
    </xf>
    <xf numFmtId="3" fontId="4" fillId="0" borderId="124" xfId="0" applyNumberFormat="1" applyFont="1" applyBorder="1" applyAlignment="1" applyProtection="1">
      <alignment horizontal="center" vertical="center" wrapText="1"/>
    </xf>
    <xf numFmtId="3" fontId="4" fillId="0" borderId="70" xfId="0" applyNumberFormat="1" applyFont="1" applyBorder="1" applyAlignment="1" applyProtection="1">
      <alignment horizontal="center" vertical="center" wrapText="1"/>
    </xf>
    <xf numFmtId="1" fontId="0" fillId="2" borderId="311" xfId="0" applyNumberFormat="1" applyFill="1" applyBorder="1" applyAlignment="1" applyProtection="1">
      <alignment horizontal="center"/>
    </xf>
    <xf numFmtId="1" fontId="23" fillId="0" borderId="38" xfId="0" applyNumberFormat="1" applyFont="1" applyBorder="1" applyAlignment="1" applyProtection="1">
      <alignment vertical="center" wrapText="1"/>
    </xf>
    <xf numFmtId="1" fontId="23" fillId="0" borderId="0" xfId="0" applyNumberFormat="1" applyFont="1" applyAlignment="1" applyProtection="1">
      <alignment vertical="center" wrapText="1"/>
    </xf>
    <xf numFmtId="164" fontId="23" fillId="0" borderId="0" xfId="0" applyNumberFormat="1" applyFont="1" applyAlignment="1" applyProtection="1">
      <alignment vertical="center" wrapText="1"/>
    </xf>
    <xf numFmtId="1" fontId="23" fillId="0" borderId="37" xfId="0" applyNumberFormat="1" applyFont="1" applyBorder="1" applyAlignment="1" applyProtection="1">
      <alignment vertical="center" wrapText="1"/>
    </xf>
    <xf numFmtId="0" fontId="23" fillId="0" borderId="56" xfId="0" applyFont="1" applyBorder="1" applyAlignment="1" applyProtection="1">
      <alignment horizontal="left" vertical="center" wrapText="1"/>
    </xf>
    <xf numFmtId="0" fontId="23" fillId="0" borderId="23" xfId="0" applyFont="1" applyBorder="1" applyAlignment="1" applyProtection="1">
      <alignment horizontal="center" vertical="center" wrapText="1"/>
    </xf>
    <xf numFmtId="0" fontId="20" fillId="0" borderId="59" xfId="0" applyFont="1" applyBorder="1" applyProtection="1"/>
    <xf numFmtId="9" fontId="21" fillId="0" borderId="58" xfId="3" applyFont="1" applyFill="1" applyBorder="1" applyProtection="1"/>
    <xf numFmtId="10" fontId="20" fillId="0" borderId="58" xfId="0" applyNumberFormat="1" applyFont="1" applyBorder="1" applyProtection="1"/>
    <xf numFmtId="0" fontId="20" fillId="0" borderId="57" xfId="0" applyFont="1" applyBorder="1" applyProtection="1"/>
    <xf numFmtId="0" fontId="20" fillId="0" borderId="54" xfId="0" applyFont="1" applyBorder="1" applyProtection="1"/>
    <xf numFmtId="9" fontId="21" fillId="0" borderId="53" xfId="3" applyFont="1" applyFill="1" applyBorder="1" applyProtection="1"/>
    <xf numFmtId="10" fontId="20" fillId="0" borderId="40" xfId="0" applyNumberFormat="1" applyFont="1" applyBorder="1" applyProtection="1"/>
    <xf numFmtId="0" fontId="20" fillId="0" borderId="52" xfId="0" applyFont="1" applyBorder="1" applyProtection="1"/>
    <xf numFmtId="0" fontId="39" fillId="0" borderId="0" xfId="0" applyFont="1" applyProtection="1"/>
    <xf numFmtId="164" fontId="39" fillId="0" borderId="0" xfId="0" applyNumberFormat="1" applyFont="1" applyProtection="1"/>
    <xf numFmtId="0" fontId="0" fillId="0" borderId="0" xfId="0" applyAlignment="1" applyProtection="1">
      <alignment horizontal="right"/>
    </xf>
    <xf numFmtId="0" fontId="0" fillId="0" borderId="0" xfId="0" applyAlignment="1" applyProtection="1">
      <alignment horizontal="center"/>
    </xf>
    <xf numFmtId="0" fontId="39" fillId="0" borderId="0" xfId="0" applyFont="1" applyAlignment="1" applyProtection="1">
      <alignment horizontal="right"/>
    </xf>
    <xf numFmtId="0" fontId="39" fillId="0" borderId="0" xfId="0" applyFont="1" applyAlignment="1" applyProtection="1">
      <alignment horizontal="center"/>
    </xf>
    <xf numFmtId="0" fontId="3" fillId="0" borderId="0" xfId="0" applyFont="1" applyProtection="1"/>
    <xf numFmtId="164" fontId="3" fillId="0" borderId="0" xfId="0" applyNumberFormat="1" applyFont="1" applyProtection="1"/>
    <xf numFmtId="165" fontId="44" fillId="0" borderId="2" xfId="4" applyFont="1" applyBorder="1" applyAlignment="1" applyProtection="1">
      <alignment vertical="center"/>
    </xf>
    <xf numFmtId="3" fontId="4" fillId="0" borderId="186" xfId="0" applyNumberFormat="1" applyFont="1" applyBorder="1" applyAlignment="1" applyProtection="1">
      <alignment horizontal="center" vertical="center" wrapText="1"/>
    </xf>
    <xf numFmtId="3" fontId="4" fillId="0" borderId="184" xfId="0" applyNumberFormat="1" applyFont="1" applyBorder="1" applyAlignment="1" applyProtection="1">
      <alignment horizontal="center" vertical="center" wrapText="1"/>
    </xf>
    <xf numFmtId="3" fontId="4" fillId="0" borderId="73" xfId="0" applyNumberFormat="1" applyFont="1" applyBorder="1" applyAlignment="1" applyProtection="1">
      <alignment horizontal="center" vertical="center" wrapText="1"/>
    </xf>
    <xf numFmtId="3" fontId="4" fillId="0" borderId="78" xfId="0" applyNumberFormat="1" applyFont="1" applyBorder="1" applyAlignment="1" applyProtection="1">
      <alignment horizontal="center" vertical="center" wrapText="1"/>
    </xf>
    <xf numFmtId="3" fontId="4" fillId="0" borderId="7" xfId="0" applyNumberFormat="1" applyFont="1" applyBorder="1" applyAlignment="1" applyProtection="1">
      <alignment horizontal="center" vertical="center" wrapText="1"/>
    </xf>
    <xf numFmtId="3" fontId="4" fillId="0" borderId="342" xfId="0" applyNumberFormat="1" applyFont="1" applyBorder="1" applyAlignment="1" applyProtection="1">
      <alignment horizontal="center" vertical="center" wrapText="1"/>
    </xf>
    <xf numFmtId="3" fontId="4" fillId="0" borderId="86" xfId="0" applyNumberFormat="1" applyFont="1" applyBorder="1" applyAlignment="1" applyProtection="1">
      <alignment horizontal="center" vertical="center" wrapText="1"/>
    </xf>
    <xf numFmtId="3" fontId="4" fillId="0" borderId="202" xfId="0" applyNumberFormat="1" applyFont="1" applyBorder="1" applyAlignment="1" applyProtection="1">
      <alignment horizontal="center" vertical="center" wrapText="1"/>
    </xf>
    <xf numFmtId="0" fontId="4" fillId="8" borderId="74" xfId="0" applyFont="1" applyFill="1" applyBorder="1" applyProtection="1"/>
    <xf numFmtId="3" fontId="4" fillId="0" borderId="19" xfId="0" applyNumberFormat="1" applyFont="1" applyBorder="1" applyAlignment="1" applyProtection="1">
      <alignment horizontal="center" vertical="center" wrapText="1"/>
    </xf>
    <xf numFmtId="3" fontId="4" fillId="0" borderId="82" xfId="0" applyNumberFormat="1" applyFont="1" applyBorder="1" applyAlignment="1" applyProtection="1">
      <alignment horizontal="center" vertical="center" wrapText="1"/>
    </xf>
    <xf numFmtId="1" fontId="0" fillId="8" borderId="74" xfId="0" applyNumberFormat="1" applyFill="1" applyBorder="1" applyAlignment="1" applyProtection="1">
      <alignment horizontal="center"/>
    </xf>
    <xf numFmtId="0" fontId="0" fillId="0" borderId="48" xfId="0" applyBorder="1" applyProtection="1"/>
    <xf numFmtId="164" fontId="0" fillId="0" borderId="47" xfId="0" applyNumberFormat="1" applyBorder="1" applyProtection="1"/>
    <xf numFmtId="1" fontId="0" fillId="2" borderId="62" xfId="0" applyNumberFormat="1" applyFill="1" applyBorder="1" applyAlignment="1" applyProtection="1">
      <alignment horizontal="center"/>
    </xf>
    <xf numFmtId="0" fontId="0" fillId="0" borderId="38" xfId="0" applyBorder="1" applyProtection="1"/>
    <xf numFmtId="1" fontId="0" fillId="2" borderId="38" xfId="0" applyNumberFormat="1" applyFill="1" applyBorder="1" applyAlignment="1" applyProtection="1">
      <alignment horizontal="center"/>
    </xf>
    <xf numFmtId="0" fontId="0" fillId="0" borderId="37" xfId="0" applyBorder="1" applyProtection="1"/>
    <xf numFmtId="0" fontId="0" fillId="0" borderId="3" xfId="0" applyBorder="1" applyProtection="1"/>
    <xf numFmtId="0" fontId="0" fillId="0" borderId="2" xfId="0" applyBorder="1" applyProtection="1"/>
    <xf numFmtId="164" fontId="0" fillId="0" borderId="2" xfId="0" applyNumberFormat="1" applyBorder="1" applyProtection="1"/>
    <xf numFmtId="0" fontId="0" fillId="0" borderId="1" xfId="0" applyBorder="1" applyProtection="1"/>
    <xf numFmtId="0" fontId="16" fillId="0" borderId="0" xfId="5" applyProtection="1"/>
    <xf numFmtId="3" fontId="35" fillId="0" borderId="0" xfId="0" applyNumberFormat="1" applyFont="1" applyAlignment="1" applyProtection="1">
      <alignment horizontal="left" vertical="center" wrapText="1"/>
    </xf>
    <xf numFmtId="1" fontId="0" fillId="2" borderId="176" xfId="0" applyNumberFormat="1" applyFill="1" applyBorder="1" applyAlignment="1" applyProtection="1">
      <alignment horizontal="center"/>
    </xf>
    <xf numFmtId="1" fontId="23" fillId="0" borderId="0" xfId="0" applyNumberFormat="1" applyFont="1" applyBorder="1" applyAlignment="1" applyProtection="1">
      <alignment vertical="center" wrapText="1"/>
    </xf>
    <xf numFmtId="164" fontId="23" fillId="0" borderId="0" xfId="0" applyNumberFormat="1" applyFont="1" applyBorder="1" applyAlignment="1" applyProtection="1">
      <alignment vertical="center" wrapText="1"/>
    </xf>
    <xf numFmtId="3" fontId="4" fillId="0" borderId="102" xfId="0" applyNumberFormat="1" applyFont="1" applyBorder="1" applyAlignment="1" applyProtection="1">
      <alignment horizontal="center" vertical="center" wrapText="1"/>
    </xf>
    <xf numFmtId="3" fontId="4" fillId="0" borderId="98" xfId="0" applyNumberFormat="1" applyFont="1" applyBorder="1" applyAlignment="1" applyProtection="1">
      <alignment horizontal="center" vertical="center" wrapText="1"/>
    </xf>
    <xf numFmtId="3" fontId="4" fillId="0" borderId="94" xfId="0" applyNumberFormat="1" applyFont="1" applyBorder="1" applyAlignment="1" applyProtection="1">
      <alignment horizontal="center" vertical="center" wrapText="1"/>
    </xf>
    <xf numFmtId="3" fontId="4" fillId="0" borderId="90" xfId="0" applyNumberFormat="1" applyFont="1" applyBorder="1" applyAlignment="1" applyProtection="1">
      <alignment horizontal="center" vertical="center" wrapText="1"/>
    </xf>
    <xf numFmtId="10" fontId="21" fillId="0" borderId="58" xfId="3" applyNumberFormat="1" applyFont="1" applyFill="1" applyBorder="1" applyProtection="1"/>
    <xf numFmtId="10" fontId="21" fillId="0" borderId="53" xfId="3" applyNumberFormat="1" applyFont="1" applyFill="1" applyBorder="1" applyProtection="1"/>
    <xf numFmtId="1" fontId="0" fillId="2" borderId="182" xfId="0" applyNumberFormat="1" applyFill="1" applyBorder="1" applyAlignment="1" applyProtection="1">
      <alignment horizontal="center"/>
    </xf>
    <xf numFmtId="8" fontId="28" fillId="0" borderId="0" xfId="0" applyNumberFormat="1" applyFont="1" applyAlignment="1" applyProtection="1">
      <alignment vertical="top"/>
    </xf>
    <xf numFmtId="3" fontId="4" fillId="0" borderId="208" xfId="0" applyNumberFormat="1" applyFont="1" applyBorder="1" applyAlignment="1" applyProtection="1">
      <alignment horizontal="center" vertical="center" wrapText="1"/>
    </xf>
    <xf numFmtId="3" fontId="4" fillId="0" borderId="205" xfId="0" applyNumberFormat="1" applyFont="1" applyBorder="1" applyAlignment="1" applyProtection="1">
      <alignment horizontal="center" vertical="center" wrapText="1"/>
    </xf>
    <xf numFmtId="1" fontId="10" fillId="2" borderId="3" xfId="0" applyNumberFormat="1" applyFont="1" applyFill="1" applyBorder="1" applyAlignment="1" applyProtection="1">
      <alignment horizontal="center" vertical="center" wrapText="1"/>
    </xf>
    <xf numFmtId="165" fontId="9" fillId="2" borderId="2" xfId="4" applyFont="1" applyFill="1" applyBorder="1" applyAlignment="1" applyProtection="1">
      <alignment vertical="center"/>
    </xf>
    <xf numFmtId="0" fontId="7" fillId="2" borderId="2" xfId="0" applyFont="1" applyFill="1" applyBorder="1" applyAlignment="1" applyProtection="1">
      <alignment horizontal="center" vertical="center"/>
    </xf>
    <xf numFmtId="164" fontId="7" fillId="2" borderId="2" xfId="1"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3" fontId="4" fillId="2" borderId="2" xfId="0" applyNumberFormat="1" applyFont="1" applyFill="1" applyBorder="1" applyAlignment="1" applyProtection="1">
      <alignment horizontal="center" vertical="center" wrapText="1"/>
    </xf>
    <xf numFmtId="0" fontId="4" fillId="2" borderId="2" xfId="2" applyNumberFormat="1" applyFont="1" applyFill="1" applyBorder="1" applyAlignment="1" applyProtection="1">
      <alignment horizontal="center" vertical="center" wrapText="1"/>
    </xf>
    <xf numFmtId="164" fontId="4" fillId="2" borderId="2" xfId="2" applyNumberFormat="1" applyFont="1" applyFill="1" applyBorder="1" applyAlignment="1" applyProtection="1">
      <alignment horizontal="center" vertical="center" wrapText="1"/>
    </xf>
    <xf numFmtId="164" fontId="4" fillId="2" borderId="1" xfId="2" applyNumberFormat="1" applyFont="1" applyFill="1" applyBorder="1" applyAlignment="1" applyProtection="1">
      <alignment horizontal="center" vertical="center" wrapText="1"/>
    </xf>
    <xf numFmtId="170" fontId="10" fillId="0" borderId="33" xfId="0" applyNumberFormat="1" applyFont="1" applyBorder="1" applyAlignment="1" applyProtection="1">
      <alignment vertical="center" wrapText="1"/>
    </xf>
    <xf numFmtId="3" fontId="4" fillId="0" borderId="352" xfId="0" applyNumberFormat="1" applyFont="1" applyBorder="1" applyAlignment="1" applyProtection="1">
      <alignment horizontal="center" vertical="center" wrapText="1"/>
    </xf>
    <xf numFmtId="0" fontId="18" fillId="0" borderId="38" xfId="0" applyFont="1" applyBorder="1" applyAlignment="1" applyProtection="1">
      <alignment vertical="center"/>
    </xf>
    <xf numFmtId="0" fontId="6" fillId="5" borderId="19" xfId="0" applyFont="1" applyFill="1" applyBorder="1" applyAlignment="1" applyProtection="1">
      <alignment horizontal="center" vertical="center" wrapText="1"/>
    </xf>
    <xf numFmtId="0" fontId="6" fillId="5" borderId="13" xfId="0" applyFont="1" applyFill="1" applyBorder="1" applyAlignment="1" applyProtection="1">
      <alignment horizontal="center" vertical="center" wrapText="1"/>
    </xf>
    <xf numFmtId="0" fontId="6" fillId="5" borderId="7" xfId="0" applyFont="1" applyFill="1" applyBorder="1" applyAlignment="1" applyProtection="1">
      <alignment horizontal="center" vertical="center" wrapText="1"/>
    </xf>
    <xf numFmtId="0" fontId="6" fillId="5" borderId="4" xfId="0" applyFont="1" applyFill="1" applyBorder="1" applyAlignment="1" applyProtection="1">
      <alignment horizontal="center" vertical="center" wrapText="1"/>
    </xf>
    <xf numFmtId="0" fontId="6" fillId="5" borderId="6" xfId="0" applyFont="1" applyFill="1" applyBorder="1" applyAlignment="1" applyProtection="1">
      <alignment horizontal="center" vertical="center" wrapText="1"/>
    </xf>
    <xf numFmtId="0" fontId="0" fillId="0" borderId="0" xfId="0" applyBorder="1" applyProtection="1"/>
    <xf numFmtId="0" fontId="0" fillId="0" borderId="144" xfId="0" applyBorder="1" applyProtection="1"/>
    <xf numFmtId="0" fontId="4" fillId="8" borderId="142" xfId="0" applyFont="1" applyFill="1" applyBorder="1" applyProtection="1"/>
    <xf numFmtId="1" fontId="0" fillId="2" borderId="325" xfId="0" applyNumberFormat="1" applyFill="1" applyBorder="1" applyAlignment="1" applyProtection="1">
      <alignment horizontal="center"/>
    </xf>
    <xf numFmtId="1" fontId="0" fillId="8" borderId="132" xfId="0" applyNumberFormat="1" applyFill="1" applyBorder="1" applyAlignment="1" applyProtection="1">
      <alignment horizontal="center"/>
    </xf>
    <xf numFmtId="1" fontId="0" fillId="2" borderId="1" xfId="0" applyNumberFormat="1" applyFill="1" applyBorder="1" applyAlignment="1" applyProtection="1">
      <alignment horizontal="center"/>
    </xf>
    <xf numFmtId="0" fontId="23" fillId="0" borderId="38" xfId="0" applyFont="1" applyBorder="1" applyAlignment="1" applyProtection="1">
      <alignment horizontal="center" vertical="center" wrapText="1"/>
    </xf>
    <xf numFmtId="1" fontId="0" fillId="2" borderId="353" xfId="0" applyNumberFormat="1" applyFill="1" applyBorder="1" applyAlignment="1" applyProtection="1">
      <alignment horizontal="center"/>
    </xf>
    <xf numFmtId="3" fontId="4" fillId="0" borderId="199" xfId="0" applyNumberFormat="1" applyFont="1" applyBorder="1" applyAlignment="1" applyProtection="1">
      <alignment horizontal="center" vertical="center" wrapText="1"/>
    </xf>
    <xf numFmtId="0" fontId="6" fillId="5" borderId="69" xfId="0" applyFont="1" applyFill="1" applyBorder="1" applyAlignment="1" applyProtection="1">
      <alignment horizontal="center" vertical="center" wrapText="1"/>
    </xf>
    <xf numFmtId="0" fontId="6" fillId="5" borderId="67" xfId="0" applyFont="1" applyFill="1" applyBorder="1" applyAlignment="1" applyProtection="1">
      <alignment horizontal="center" vertical="center" wrapText="1"/>
    </xf>
    <xf numFmtId="164" fontId="0" fillId="0" borderId="0" xfId="0" applyNumberFormat="1" applyBorder="1" applyProtection="1"/>
    <xf numFmtId="0" fontId="24" fillId="0" borderId="0" xfId="0" applyFont="1" applyFill="1" applyBorder="1" applyAlignment="1" applyProtection="1">
      <alignment vertical="center" wrapText="1"/>
    </xf>
    <xf numFmtId="3" fontId="4" fillId="0" borderId="162" xfId="0" applyNumberFormat="1" applyFont="1" applyBorder="1" applyAlignment="1" applyProtection="1">
      <alignment horizontal="center" vertical="center" wrapText="1"/>
    </xf>
    <xf numFmtId="0" fontId="10" fillId="0" borderId="38" xfId="0" applyFont="1" applyBorder="1" applyAlignment="1" applyProtection="1">
      <alignment horizontal="center" vertical="center" wrapText="1"/>
    </xf>
    <xf numFmtId="0" fontId="0" fillId="0" borderId="0" xfId="0" applyAlignment="1" applyProtection="1">
      <alignment horizontal="left" vertical="center" wrapText="1"/>
    </xf>
    <xf numFmtId="2" fontId="7" fillId="0" borderId="0" xfId="0" applyNumberFormat="1" applyFont="1" applyAlignment="1" applyProtection="1">
      <alignment horizontal="center" vertical="center"/>
    </xf>
    <xf numFmtId="0" fontId="7" fillId="0" borderId="0" xfId="0" applyFont="1" applyAlignment="1" applyProtection="1">
      <alignment horizontal="center" vertical="center"/>
    </xf>
    <xf numFmtId="164" fontId="7" fillId="0" borderId="0" xfId="0" applyNumberFormat="1" applyFont="1" applyAlignment="1" applyProtection="1">
      <alignment horizontal="center" vertical="center"/>
    </xf>
    <xf numFmtId="0" fontId="6" fillId="0" borderId="0" xfId="0" applyFont="1" applyAlignment="1" applyProtection="1">
      <alignment horizontal="center" vertical="center" wrapText="1"/>
    </xf>
    <xf numFmtId="3" fontId="4" fillId="0" borderId="0" xfId="0" applyNumberFormat="1" applyFont="1" applyAlignment="1" applyProtection="1">
      <alignment horizontal="center" vertical="center" wrapText="1"/>
    </xf>
    <xf numFmtId="44" fontId="40" fillId="36" borderId="0" xfId="2" applyFont="1" applyFill="1" applyAlignment="1">
      <alignment horizontal="center" vertical="center"/>
    </xf>
    <xf numFmtId="44" fontId="49" fillId="36" borderId="214" xfId="2" applyFont="1" applyFill="1" applyBorder="1"/>
    <xf numFmtId="44" fontId="49" fillId="36" borderId="0" xfId="2" applyFont="1" applyFill="1"/>
    <xf numFmtId="44" fontId="49" fillId="36" borderId="0" xfId="2" applyFont="1" applyFill="1" applyBorder="1"/>
    <xf numFmtId="44" fontId="57" fillId="36" borderId="0" xfId="2" applyFont="1" applyFill="1" applyBorder="1"/>
    <xf numFmtId="44" fontId="46" fillId="36" borderId="0" xfId="2" applyFont="1" applyFill="1" applyBorder="1"/>
    <xf numFmtId="44" fontId="11" fillId="36" borderId="0" xfId="2" applyFont="1" applyFill="1" applyBorder="1"/>
    <xf numFmtId="44" fontId="49" fillId="36" borderId="213" xfId="2" applyFont="1" applyFill="1" applyBorder="1"/>
    <xf numFmtId="44" fontId="40" fillId="36" borderId="0" xfId="2" applyFont="1" applyFill="1"/>
    <xf numFmtId="0" fontId="6" fillId="36" borderId="273" xfId="0" applyFont="1" applyFill="1" applyBorder="1" applyAlignment="1" applyProtection="1">
      <alignment horizontal="center" vertical="center" wrapText="1"/>
      <protection hidden="1"/>
    </xf>
    <xf numFmtId="166" fontId="15" fillId="36" borderId="33" xfId="2" applyNumberFormat="1" applyFont="1" applyFill="1" applyBorder="1" applyAlignment="1" applyProtection="1">
      <alignment horizontal="center" vertical="center" wrapText="1"/>
    </xf>
    <xf numFmtId="1" fontId="10" fillId="36" borderId="21" xfId="0" applyNumberFormat="1" applyFont="1" applyFill="1" applyBorder="1" applyAlignment="1" applyProtection="1">
      <alignment vertical="center"/>
    </xf>
    <xf numFmtId="0" fontId="0" fillId="36" borderId="20" xfId="0" applyFill="1" applyBorder="1" applyAlignment="1" applyProtection="1">
      <alignment horizontal="left" vertical="center"/>
    </xf>
    <xf numFmtId="2" fontId="7" fillId="36" borderId="19" xfId="0" applyNumberFormat="1" applyFont="1" applyFill="1" applyBorder="1" applyAlignment="1" applyProtection="1">
      <alignment horizontal="center" vertical="center"/>
    </xf>
    <xf numFmtId="0" fontId="7" fillId="36" borderId="16" xfId="0" applyFont="1" applyFill="1" applyBorder="1" applyAlignment="1" applyProtection="1">
      <alignment horizontal="center" vertical="center"/>
    </xf>
    <xf numFmtId="2" fontId="7" fillId="36" borderId="16" xfId="0" applyNumberFormat="1" applyFont="1" applyFill="1" applyBorder="1" applyAlignment="1" applyProtection="1">
      <alignment horizontal="center" vertical="center"/>
    </xf>
    <xf numFmtId="164" fontId="7" fillId="36" borderId="16" xfId="0" applyNumberFormat="1" applyFont="1" applyFill="1" applyBorder="1" applyAlignment="1" applyProtection="1">
      <alignment horizontal="center" vertical="center"/>
    </xf>
    <xf numFmtId="1" fontId="10" fillId="36" borderId="15" xfId="0" applyNumberFormat="1" applyFont="1" applyFill="1" applyBorder="1" applyAlignment="1" applyProtection="1">
      <alignment vertical="center"/>
    </xf>
    <xf numFmtId="0" fontId="0" fillId="36" borderId="14" xfId="0" applyFill="1" applyBorder="1" applyAlignment="1" applyProtection="1">
      <alignment horizontal="left" vertical="center"/>
    </xf>
    <xf numFmtId="2" fontId="7" fillId="36" borderId="13" xfId="0" applyNumberFormat="1" applyFont="1" applyFill="1" applyBorder="1" applyAlignment="1" applyProtection="1">
      <alignment horizontal="center" vertical="center"/>
    </xf>
    <xf numFmtId="0" fontId="7" fillId="36" borderId="10" xfId="0" applyFont="1" applyFill="1" applyBorder="1" applyAlignment="1" applyProtection="1">
      <alignment horizontal="center" vertical="center"/>
    </xf>
    <xf numFmtId="2" fontId="7" fillId="36" borderId="10" xfId="0" applyNumberFormat="1" applyFont="1" applyFill="1" applyBorder="1" applyAlignment="1" applyProtection="1">
      <alignment horizontal="center" vertical="center"/>
    </xf>
    <xf numFmtId="164" fontId="7" fillId="36" borderId="10" xfId="0" applyNumberFormat="1" applyFont="1" applyFill="1" applyBorder="1" applyAlignment="1" applyProtection="1">
      <alignment horizontal="center" vertical="center"/>
    </xf>
    <xf numFmtId="16" fontId="7" fillId="36" borderId="10" xfId="0" quotePrefix="1" applyNumberFormat="1" applyFont="1" applyFill="1" applyBorder="1" applyAlignment="1" applyProtection="1">
      <alignment horizontal="center" vertical="center"/>
    </xf>
    <xf numFmtId="0" fontId="0" fillId="36" borderId="14" xfId="0" applyFill="1" applyBorder="1" applyAlignment="1" applyProtection="1">
      <alignment horizontal="left" vertical="center" wrapText="1"/>
    </xf>
    <xf numFmtId="1" fontId="10" fillId="36" borderId="9" xfId="0" applyNumberFormat="1" applyFont="1" applyFill="1" applyBorder="1" applyAlignment="1" applyProtection="1">
      <alignment vertical="center"/>
    </xf>
    <xf numFmtId="0" fontId="0" fillId="36" borderId="8" xfId="0" applyFill="1" applyBorder="1" applyAlignment="1" applyProtection="1">
      <alignment horizontal="left" vertical="center" wrapText="1"/>
    </xf>
    <xf numFmtId="2" fontId="7" fillId="36" borderId="7" xfId="0" applyNumberFormat="1" applyFont="1" applyFill="1" applyBorder="1" applyAlignment="1" applyProtection="1">
      <alignment horizontal="center" vertical="center"/>
    </xf>
    <xf numFmtId="0" fontId="7" fillId="36" borderId="4" xfId="0" applyFont="1" applyFill="1" applyBorder="1" applyAlignment="1" applyProtection="1">
      <alignment horizontal="center" vertical="center"/>
    </xf>
    <xf numFmtId="0" fontId="7" fillId="36" borderId="4" xfId="0" quotePrefix="1" applyFont="1" applyFill="1" applyBorder="1" applyAlignment="1" applyProtection="1">
      <alignment horizontal="center" vertical="center"/>
    </xf>
    <xf numFmtId="2" fontId="7" fillId="36" borderId="4" xfId="0" applyNumberFormat="1" applyFont="1" applyFill="1" applyBorder="1" applyAlignment="1" applyProtection="1">
      <alignment horizontal="center" vertical="center"/>
    </xf>
    <xf numFmtId="164" fontId="7" fillId="36" borderId="4" xfId="0" applyNumberFormat="1" applyFont="1" applyFill="1" applyBorder="1" applyAlignment="1" applyProtection="1">
      <alignment horizontal="center" vertical="center"/>
    </xf>
    <xf numFmtId="166" fontId="11" fillId="36" borderId="127" xfId="2" applyNumberFormat="1" applyFont="1" applyFill="1" applyBorder="1" applyAlignment="1" applyProtection="1">
      <alignment horizontal="center" vertical="center" wrapText="1"/>
    </xf>
    <xf numFmtId="1" fontId="10" fillId="36" borderId="21" xfId="0" applyNumberFormat="1" applyFont="1" applyFill="1" applyBorder="1" applyAlignment="1" applyProtection="1">
      <alignment horizontal="center" vertical="center"/>
    </xf>
    <xf numFmtId="164" fontId="7" fillId="36" borderId="18" xfId="2" applyNumberFormat="1" applyFont="1" applyFill="1" applyBorder="1" applyAlignment="1" applyProtection="1">
      <alignment horizontal="center" vertical="center"/>
    </xf>
    <xf numFmtId="1" fontId="10" fillId="36" borderId="15" xfId="0" applyNumberFormat="1" applyFont="1" applyFill="1" applyBorder="1" applyAlignment="1" applyProtection="1">
      <alignment horizontal="center" vertical="center"/>
    </xf>
    <xf numFmtId="1" fontId="10" fillId="36" borderId="68" xfId="0" applyNumberFormat="1" applyFont="1" applyFill="1" applyBorder="1" applyAlignment="1" applyProtection="1">
      <alignment horizontal="center" vertical="center"/>
    </xf>
    <xf numFmtId="0" fontId="0" fillId="36" borderId="120" xfId="0" applyFill="1" applyBorder="1" applyAlignment="1" applyProtection="1">
      <alignment horizontal="left" vertical="center" wrapText="1"/>
    </xf>
    <xf numFmtId="2" fontId="7" fillId="36" borderId="65" xfId="0" applyNumberFormat="1" applyFont="1" applyFill="1" applyBorder="1" applyAlignment="1" applyProtection="1">
      <alignment horizontal="center" vertical="center"/>
    </xf>
    <xf numFmtId="0" fontId="7" fillId="36" borderId="64" xfId="0" applyFont="1" applyFill="1" applyBorder="1" applyAlignment="1" applyProtection="1">
      <alignment horizontal="center" vertical="center"/>
    </xf>
    <xf numFmtId="0" fontId="7" fillId="36" borderId="64" xfId="0" quotePrefix="1" applyFont="1" applyFill="1" applyBorder="1" applyAlignment="1" applyProtection="1">
      <alignment horizontal="center" vertical="center"/>
    </xf>
    <xf numFmtId="2" fontId="7" fillId="36" borderId="64" xfId="0" applyNumberFormat="1" applyFont="1" applyFill="1" applyBorder="1" applyAlignment="1" applyProtection="1">
      <alignment horizontal="center" vertical="center"/>
    </xf>
    <xf numFmtId="164" fontId="7" fillId="36" borderId="64" xfId="0" applyNumberFormat="1" applyFont="1" applyFill="1" applyBorder="1" applyAlignment="1" applyProtection="1">
      <alignment horizontal="center" vertical="center"/>
    </xf>
    <xf numFmtId="166" fontId="15" fillId="36" borderId="127" xfId="2" applyNumberFormat="1" applyFont="1" applyFill="1" applyBorder="1" applyAlignment="1" applyProtection="1">
      <alignment horizontal="center" vertical="center" wrapText="1"/>
    </xf>
    <xf numFmtId="0" fontId="10" fillId="36" borderId="21" xfId="0" applyFont="1" applyFill="1" applyBorder="1" applyAlignment="1" applyProtection="1">
      <alignment horizontal="center" vertical="center" wrapText="1"/>
    </xf>
    <xf numFmtId="0" fontId="0" fillId="36" borderId="20" xfId="0" applyFill="1" applyBorder="1" applyAlignment="1" applyProtection="1">
      <alignment horizontal="left" vertical="center" wrapText="1"/>
    </xf>
    <xf numFmtId="0" fontId="10" fillId="36" borderId="15" xfId="0" applyFont="1" applyFill="1" applyBorder="1" applyAlignment="1" applyProtection="1">
      <alignment horizontal="center" vertical="center" wrapText="1"/>
    </xf>
    <xf numFmtId="0" fontId="10" fillId="36" borderId="15" xfId="0" applyFont="1" applyFill="1" applyBorder="1" applyAlignment="1" applyProtection="1">
      <alignment horizontal="center" vertical="center"/>
    </xf>
    <xf numFmtId="0" fontId="10" fillId="36" borderId="9" xfId="0" applyFont="1" applyFill="1" applyBorder="1" applyAlignment="1" applyProtection="1">
      <alignment horizontal="center" vertical="center" wrapText="1"/>
    </xf>
    <xf numFmtId="1" fontId="10" fillId="36" borderId="15" xfId="0" applyNumberFormat="1" applyFont="1" applyFill="1" applyBorder="1" applyAlignment="1" applyProtection="1">
      <alignment horizontal="center" vertical="center" wrapText="1"/>
    </xf>
    <xf numFmtId="1" fontId="10" fillId="36" borderId="9" xfId="0" applyNumberFormat="1" applyFont="1" applyFill="1" applyBorder="1" applyAlignment="1" applyProtection="1">
      <alignment horizontal="center" vertical="center"/>
    </xf>
    <xf numFmtId="166" fontId="11" fillId="36" borderId="33" xfId="2" applyNumberFormat="1" applyFont="1" applyFill="1" applyBorder="1" applyAlignment="1" applyProtection="1">
      <alignment horizontal="center" vertical="center" wrapText="1"/>
    </xf>
    <xf numFmtId="1" fontId="10" fillId="36" borderId="126" xfId="0" applyNumberFormat="1" applyFont="1" applyFill="1" applyBorder="1" applyAlignment="1" applyProtection="1">
      <alignment horizontal="center" vertical="center"/>
    </xf>
    <xf numFmtId="165" fontId="9" fillId="37" borderId="123" xfId="4" applyFont="1" applyFill="1" applyBorder="1" applyAlignment="1" applyProtection="1">
      <alignment vertical="center"/>
    </xf>
    <xf numFmtId="2" fontId="7" fillId="36" borderId="124" xfId="0" applyNumberFormat="1" applyFont="1" applyFill="1" applyBorder="1" applyAlignment="1" applyProtection="1">
      <alignment horizontal="center" vertical="center"/>
    </xf>
    <xf numFmtId="2" fontId="7" fillId="36" borderId="121" xfId="0" applyNumberFormat="1" applyFont="1" applyFill="1" applyBorder="1" applyAlignment="1" applyProtection="1">
      <alignment horizontal="center" vertical="center"/>
    </xf>
    <xf numFmtId="0" fontId="7" fillId="36" borderId="121" xfId="0" applyFont="1" applyFill="1" applyBorder="1" applyAlignment="1" applyProtection="1">
      <alignment horizontal="center" vertical="center"/>
    </xf>
    <xf numFmtId="164" fontId="7" fillId="36" borderId="121" xfId="0" applyNumberFormat="1" applyFont="1" applyFill="1" applyBorder="1" applyAlignment="1" applyProtection="1">
      <alignment horizontal="center" vertical="center"/>
    </xf>
    <xf numFmtId="1" fontId="10" fillId="36" borderId="126" xfId="0" applyNumberFormat="1" applyFont="1" applyFill="1" applyBorder="1" applyAlignment="1" applyProtection="1">
      <alignment horizontal="center" vertical="center" wrapText="1"/>
    </xf>
    <xf numFmtId="2" fontId="7" fillId="36" borderId="122" xfId="0" applyNumberFormat="1" applyFont="1" applyFill="1" applyBorder="1" applyAlignment="1" applyProtection="1">
      <alignment horizontal="center" vertical="center"/>
    </xf>
    <xf numFmtId="164" fontId="7" fillId="36" borderId="125" xfId="2" applyNumberFormat="1" applyFont="1" applyFill="1" applyBorder="1" applyAlignment="1" applyProtection="1">
      <alignment horizontal="center" vertical="center"/>
    </xf>
    <xf numFmtId="1" fontId="10" fillId="36" borderId="71" xfId="0" applyNumberFormat="1" applyFont="1" applyFill="1" applyBorder="1" applyAlignment="1" applyProtection="1">
      <alignment horizontal="center" vertical="center" wrapText="1"/>
    </xf>
    <xf numFmtId="165" fontId="9" fillId="37" borderId="67" xfId="4" applyFont="1" applyFill="1" applyBorder="1" applyAlignment="1" applyProtection="1">
      <alignment vertical="center"/>
    </xf>
    <xf numFmtId="2" fontId="7" fillId="36" borderId="133" xfId="0" applyNumberFormat="1" applyFont="1" applyFill="1" applyBorder="1" applyAlignment="1" applyProtection="1">
      <alignment horizontal="center" vertical="center"/>
    </xf>
    <xf numFmtId="2" fontId="7" fillId="36" borderId="69" xfId="0" applyNumberFormat="1" applyFont="1" applyFill="1" applyBorder="1" applyAlignment="1" applyProtection="1">
      <alignment horizontal="center" vertical="center"/>
    </xf>
    <xf numFmtId="0" fontId="7" fillId="36" borderId="69" xfId="0" applyFont="1" applyFill="1" applyBorder="1" applyAlignment="1" applyProtection="1">
      <alignment horizontal="center" vertical="center"/>
    </xf>
    <xf numFmtId="164" fontId="7" fillId="36" borderId="84" xfId="2" applyNumberFormat="1" applyFont="1" applyFill="1" applyBorder="1" applyAlignment="1" applyProtection="1">
      <alignment horizontal="center" vertical="center"/>
    </xf>
    <xf numFmtId="165" fontId="9" fillId="37" borderId="66" xfId="4" applyFont="1" applyFill="1" applyBorder="1" applyAlignment="1" applyProtection="1">
      <alignment vertical="center"/>
    </xf>
    <xf numFmtId="2" fontId="7" fillId="36" borderId="119" xfId="0" applyNumberFormat="1" applyFont="1" applyFill="1" applyBorder="1" applyAlignment="1" applyProtection="1">
      <alignment horizontal="center" vertical="center"/>
    </xf>
    <xf numFmtId="164" fontId="7" fillId="36" borderId="66" xfId="2" applyNumberFormat="1" applyFont="1" applyFill="1" applyBorder="1" applyAlignment="1" applyProtection="1">
      <alignment horizontal="center" vertical="center"/>
    </xf>
    <xf numFmtId="164" fontId="7" fillId="36" borderId="123" xfId="2" applyNumberFormat="1" applyFont="1" applyFill="1" applyBorder="1" applyAlignment="1" applyProtection="1">
      <alignment horizontal="center" vertical="center"/>
    </xf>
    <xf numFmtId="2" fontId="7" fillId="36" borderId="70" xfId="0" applyNumberFormat="1" applyFont="1" applyFill="1" applyBorder="1" applyAlignment="1" applyProtection="1">
      <alignment horizontal="center" vertical="center"/>
    </xf>
    <xf numFmtId="164" fontId="7" fillId="36" borderId="67" xfId="2" applyNumberFormat="1" applyFont="1" applyFill="1" applyBorder="1" applyAlignment="1" applyProtection="1">
      <alignment horizontal="center" vertical="center"/>
    </xf>
    <xf numFmtId="1" fontId="10" fillId="36" borderId="68" xfId="0" applyNumberFormat="1" applyFont="1" applyFill="1" applyBorder="1" applyAlignment="1" applyProtection="1">
      <alignment horizontal="center" vertical="center" wrapText="1"/>
    </xf>
    <xf numFmtId="164" fontId="7" fillId="36" borderId="129" xfId="2" applyNumberFormat="1" applyFont="1" applyFill="1" applyBorder="1" applyAlignment="1" applyProtection="1">
      <alignment horizontal="center" vertical="center"/>
    </xf>
    <xf numFmtId="1" fontId="10" fillId="36" borderId="197" xfId="0" applyNumberFormat="1" applyFont="1" applyFill="1" applyBorder="1" applyAlignment="1" applyProtection="1">
      <alignment horizontal="center" vertical="center" wrapText="1"/>
    </xf>
    <xf numFmtId="165" fontId="9" fillId="37" borderId="129" xfId="4" applyFont="1" applyFill="1" applyBorder="1" applyAlignment="1" applyProtection="1">
      <alignment vertical="center"/>
    </xf>
    <xf numFmtId="2" fontId="7" fillId="36" borderId="199" xfId="0" applyNumberFormat="1" applyFont="1" applyFill="1" applyBorder="1" applyAlignment="1" applyProtection="1">
      <alignment horizontal="center" vertical="center"/>
    </xf>
    <xf numFmtId="2" fontId="7" fillId="36" borderId="87" xfId="0" applyNumberFormat="1" applyFont="1" applyFill="1" applyBorder="1" applyAlignment="1" applyProtection="1">
      <alignment horizontal="center" vertical="center"/>
    </xf>
    <xf numFmtId="0" fontId="7" fillId="36" borderId="87" xfId="0" applyFont="1" applyFill="1" applyBorder="1" applyAlignment="1" applyProtection="1">
      <alignment horizontal="center" vertical="center"/>
    </xf>
    <xf numFmtId="168" fontId="11" fillId="36" borderId="127" xfId="2" applyNumberFormat="1" applyFont="1" applyFill="1" applyBorder="1" applyAlignment="1" applyProtection="1">
      <alignment horizontal="center" vertical="center" wrapText="1"/>
    </xf>
    <xf numFmtId="0" fontId="10" fillId="36" borderId="175" xfId="0" applyFont="1" applyFill="1" applyBorder="1" applyAlignment="1" applyProtection="1">
      <alignment horizontal="center"/>
      <protection hidden="1"/>
    </xf>
    <xf numFmtId="0" fontId="7" fillId="36" borderId="174" xfId="0" applyFont="1" applyFill="1" applyBorder="1" applyProtection="1">
      <protection hidden="1"/>
    </xf>
    <xf numFmtId="2" fontId="7" fillId="36" borderId="113" xfId="0" applyNumberFormat="1" applyFont="1" applyFill="1" applyBorder="1" applyAlignment="1" applyProtection="1">
      <alignment horizontal="center" vertical="center"/>
    </xf>
    <xf numFmtId="0" fontId="7" fillId="36" borderId="111" xfId="0" applyFont="1" applyFill="1" applyBorder="1" applyAlignment="1" applyProtection="1">
      <alignment horizontal="center" vertical="center"/>
    </xf>
    <xf numFmtId="0" fontId="7" fillId="36" borderId="173" xfId="0" applyFont="1" applyFill="1" applyBorder="1" applyAlignment="1" applyProtection="1">
      <alignment horizontal="center" vertical="center"/>
    </xf>
    <xf numFmtId="0" fontId="7" fillId="36" borderId="110" xfId="0" applyFont="1" applyFill="1" applyBorder="1" applyAlignment="1" applyProtection="1">
      <alignment horizontal="center"/>
      <protection hidden="1"/>
    </xf>
    <xf numFmtId="0" fontId="7" fillId="36" borderId="172" xfId="0" applyFont="1" applyFill="1" applyBorder="1" applyAlignment="1" applyProtection="1">
      <alignment horizontal="center"/>
      <protection hidden="1"/>
    </xf>
    <xf numFmtId="2" fontId="7" fillId="36" borderId="171" xfId="0" applyNumberFormat="1" applyFont="1" applyFill="1" applyBorder="1" applyAlignment="1" applyProtection="1">
      <alignment horizontal="center" vertical="center"/>
    </xf>
    <xf numFmtId="164" fontId="7" fillId="36" borderId="170" xfId="2" applyNumberFormat="1" applyFont="1" applyFill="1" applyBorder="1" applyAlignment="1" applyProtection="1">
      <alignment horizontal="center" vertical="center"/>
    </xf>
    <xf numFmtId="0" fontId="10" fillId="36" borderId="166" xfId="0" applyFont="1" applyFill="1" applyBorder="1" applyAlignment="1" applyProtection="1">
      <alignment horizontal="center"/>
      <protection hidden="1"/>
    </xf>
    <xf numFmtId="0" fontId="7" fillId="36" borderId="164" xfId="0" applyFont="1" applyFill="1" applyBorder="1" applyProtection="1">
      <protection hidden="1"/>
    </xf>
    <xf numFmtId="2" fontId="7" fillId="36" borderId="86" xfId="0" applyNumberFormat="1" applyFont="1" applyFill="1" applyBorder="1" applyAlignment="1" applyProtection="1">
      <alignment horizontal="center" vertical="center"/>
    </xf>
    <xf numFmtId="0" fontId="7" fillId="36" borderId="117" xfId="0" applyFont="1" applyFill="1" applyBorder="1" applyAlignment="1" applyProtection="1">
      <alignment horizontal="center" vertical="center"/>
    </xf>
    <xf numFmtId="0" fontId="7" fillId="36" borderId="165" xfId="0" applyFont="1" applyFill="1" applyBorder="1" applyAlignment="1" applyProtection="1">
      <alignment horizontal="center" vertical="center"/>
    </xf>
    <xf numFmtId="0" fontId="7" fillId="36" borderId="105" xfId="0" applyFont="1" applyFill="1" applyBorder="1" applyAlignment="1" applyProtection="1">
      <alignment horizontal="center"/>
      <protection hidden="1"/>
    </xf>
    <xf numFmtId="0" fontId="7" fillId="36" borderId="165" xfId="0" applyFont="1" applyFill="1" applyBorder="1" applyAlignment="1" applyProtection="1">
      <alignment horizontal="center"/>
      <protection hidden="1"/>
    </xf>
    <xf numFmtId="2" fontId="7" fillId="36" borderId="165" xfId="0" applyNumberFormat="1" applyFont="1" applyFill="1" applyBorder="1" applyAlignment="1" applyProtection="1">
      <alignment horizontal="center" vertical="center"/>
    </xf>
    <xf numFmtId="164" fontId="7" fillId="36" borderId="164" xfId="0" applyNumberFormat="1" applyFont="1" applyFill="1" applyBorder="1" applyAlignment="1" applyProtection="1">
      <alignment horizontal="center" vertical="center"/>
    </xf>
    <xf numFmtId="0" fontId="7" fillId="36" borderId="106" xfId="0" applyFont="1" applyFill="1" applyBorder="1" applyAlignment="1" applyProtection="1">
      <alignment horizontal="center" vertical="center"/>
    </xf>
    <xf numFmtId="0" fontId="7" fillId="36" borderId="168" xfId="0" applyFont="1" applyFill="1" applyBorder="1" applyAlignment="1" applyProtection="1">
      <alignment horizontal="center" vertical="center"/>
    </xf>
    <xf numFmtId="164" fontId="7" fillId="36" borderId="169" xfId="0" applyNumberFormat="1" applyFont="1" applyFill="1" applyBorder="1" applyAlignment="1" applyProtection="1">
      <alignment horizontal="center" vertical="center"/>
    </xf>
    <xf numFmtId="0" fontId="7" fillId="36" borderId="167" xfId="0" applyFont="1" applyFill="1" applyBorder="1" applyAlignment="1" applyProtection="1">
      <alignment horizontal="center"/>
      <protection hidden="1"/>
    </xf>
    <xf numFmtId="0" fontId="10" fillId="36" borderId="104" xfId="0" applyFont="1" applyFill="1" applyBorder="1" applyAlignment="1" applyProtection="1">
      <alignment horizontal="center" vertical="center" wrapText="1"/>
    </xf>
    <xf numFmtId="0" fontId="0" fillId="36" borderId="116" xfId="0" applyFill="1" applyBorder="1" applyAlignment="1" applyProtection="1">
      <alignment horizontal="left" vertical="center" wrapText="1"/>
    </xf>
    <xf numFmtId="2" fontId="7" fillId="36" borderId="102" xfId="0" applyNumberFormat="1" applyFont="1" applyFill="1" applyBorder="1" applyAlignment="1" applyProtection="1">
      <alignment horizontal="center" vertical="center"/>
    </xf>
    <xf numFmtId="0" fontId="7" fillId="36" borderId="101" xfId="0" applyFont="1" applyFill="1" applyBorder="1" applyAlignment="1" applyProtection="1">
      <alignment horizontal="center" vertical="center"/>
    </xf>
    <xf numFmtId="2" fontId="7" fillId="36" borderId="101" xfId="0" applyNumberFormat="1" applyFont="1" applyFill="1" applyBorder="1" applyAlignment="1" applyProtection="1">
      <alignment horizontal="center" vertical="center"/>
    </xf>
    <xf numFmtId="164" fontId="7" fillId="36" borderId="103" xfId="0" applyNumberFormat="1" applyFont="1" applyFill="1" applyBorder="1" applyAlignment="1" applyProtection="1">
      <alignment horizontal="center" vertical="center"/>
    </xf>
    <xf numFmtId="1" fontId="10" fillId="36" borderId="81" xfId="0" applyNumberFormat="1" applyFont="1" applyFill="1" applyBorder="1" applyAlignment="1" applyProtection="1">
      <alignment horizontal="center" vertical="center"/>
    </xf>
    <xf numFmtId="165" fontId="9" fillId="37" borderId="79" xfId="4" applyFont="1" applyFill="1" applyBorder="1" applyAlignment="1" applyProtection="1">
      <alignment vertical="center"/>
    </xf>
    <xf numFmtId="2" fontId="7" fillId="36" borderId="135" xfId="0" applyNumberFormat="1" applyFont="1" applyFill="1" applyBorder="1" applyAlignment="1" applyProtection="1">
      <alignment horizontal="center" vertical="center"/>
    </xf>
    <xf numFmtId="2" fontId="7" fillId="36" borderId="80" xfId="0" applyNumberFormat="1" applyFont="1" applyFill="1" applyBorder="1" applyAlignment="1" applyProtection="1">
      <alignment horizontal="center" vertical="center"/>
    </xf>
    <xf numFmtId="0" fontId="7" fillId="36" borderId="80" xfId="0" applyFont="1" applyFill="1" applyBorder="1" applyAlignment="1" applyProtection="1">
      <alignment horizontal="center" vertical="center"/>
    </xf>
    <xf numFmtId="1" fontId="10" fillId="36" borderId="81" xfId="0" applyNumberFormat="1" applyFont="1" applyFill="1" applyBorder="1" applyAlignment="1" applyProtection="1">
      <alignment horizontal="center" vertical="center" wrapText="1"/>
    </xf>
    <xf numFmtId="2" fontId="7" fillId="36" borderId="78" xfId="0" applyNumberFormat="1" applyFont="1" applyFill="1" applyBorder="1" applyAlignment="1" applyProtection="1">
      <alignment horizontal="center" vertical="center"/>
    </xf>
    <xf numFmtId="164" fontId="7" fillId="36" borderId="177" xfId="2" applyNumberFormat="1" applyFont="1" applyFill="1" applyBorder="1" applyAlignment="1" applyProtection="1">
      <alignment horizontal="center" vertical="center"/>
    </xf>
    <xf numFmtId="1" fontId="10" fillId="36" borderId="181" xfId="0" applyNumberFormat="1" applyFont="1" applyFill="1" applyBorder="1" applyAlignment="1" applyProtection="1">
      <alignment horizontal="center" vertical="center" wrapText="1"/>
    </xf>
    <xf numFmtId="165" fontId="9" fillId="37" borderId="177" xfId="4" applyFont="1" applyFill="1" applyBorder="1" applyAlignment="1" applyProtection="1">
      <alignment vertical="center"/>
    </xf>
    <xf numFmtId="2" fontId="7" fillId="36" borderId="180" xfId="0" applyNumberFormat="1" applyFont="1" applyFill="1" applyBorder="1" applyAlignment="1" applyProtection="1">
      <alignment horizontal="center" vertical="center"/>
    </xf>
    <xf numFmtId="2" fontId="7" fillId="36" borderId="178" xfId="0" applyNumberFormat="1" applyFont="1" applyFill="1" applyBorder="1" applyAlignment="1" applyProtection="1">
      <alignment horizontal="center" vertical="center"/>
    </xf>
    <xf numFmtId="0" fontId="7" fillId="36" borderId="178" xfId="0" applyFont="1" applyFill="1" applyBorder="1" applyAlignment="1" applyProtection="1">
      <alignment horizontal="center" vertical="center"/>
    </xf>
    <xf numFmtId="167" fontId="11" fillId="36" borderId="33" xfId="2" applyNumberFormat="1" applyFont="1" applyFill="1" applyBorder="1" applyAlignment="1" applyProtection="1">
      <alignment horizontal="center" vertical="center" wrapText="1"/>
    </xf>
    <xf numFmtId="1" fontId="10" fillId="36" borderId="71" xfId="0" applyNumberFormat="1" applyFont="1" applyFill="1" applyBorder="1" applyAlignment="1" applyProtection="1">
      <alignment horizontal="center" vertical="center"/>
    </xf>
    <xf numFmtId="164" fontId="7" fillId="36" borderId="67" xfId="1" applyNumberFormat="1" applyFont="1" applyFill="1" applyBorder="1" applyAlignment="1" applyProtection="1">
      <alignment horizontal="center" vertical="center"/>
    </xf>
    <xf numFmtId="165" fontId="9" fillId="37" borderId="12" xfId="4" applyFont="1" applyFill="1" applyBorder="1" applyAlignment="1" applyProtection="1">
      <alignment vertical="center"/>
    </xf>
    <xf numFmtId="2" fontId="7" fillId="36" borderId="11" xfId="0" applyNumberFormat="1" applyFont="1" applyFill="1" applyBorder="1" applyAlignment="1" applyProtection="1">
      <alignment horizontal="center" vertical="center"/>
    </xf>
    <xf numFmtId="1" fontId="10" fillId="36" borderId="115" xfId="0" applyNumberFormat="1" applyFont="1" applyFill="1" applyBorder="1" applyAlignment="1" applyProtection="1">
      <alignment horizontal="center" vertical="center"/>
    </xf>
    <xf numFmtId="165" fontId="9" fillId="37" borderId="114" xfId="4" applyFont="1" applyFill="1" applyBorder="1" applyAlignment="1" applyProtection="1">
      <alignment vertical="center"/>
    </xf>
    <xf numFmtId="2" fontId="7" fillId="36" borderId="112" xfId="0" applyNumberFormat="1" applyFont="1" applyFill="1" applyBorder="1" applyAlignment="1" applyProtection="1">
      <alignment horizontal="center" vertical="center"/>
    </xf>
    <xf numFmtId="0" fontId="7" fillId="36" borderId="112" xfId="0" applyFont="1" applyFill="1" applyBorder="1" applyAlignment="1" applyProtection="1">
      <alignment horizontal="center" vertical="center"/>
    </xf>
    <xf numFmtId="164" fontId="7" fillId="36" borderId="114" xfId="1" applyNumberFormat="1" applyFont="1" applyFill="1" applyBorder="1" applyAlignment="1" applyProtection="1">
      <alignment horizontal="center" vertical="center"/>
    </xf>
    <xf numFmtId="1" fontId="10" fillId="36" borderId="109" xfId="0" applyNumberFormat="1" applyFont="1" applyFill="1" applyBorder="1" applyAlignment="1" applyProtection="1">
      <alignment horizontal="center" vertical="center"/>
    </xf>
    <xf numFmtId="165" fontId="9" fillId="37" borderId="108" xfId="4" applyFont="1" applyFill="1" applyBorder="1" applyAlignment="1" applyProtection="1">
      <alignment vertical="center"/>
    </xf>
    <xf numFmtId="2" fontId="7" fillId="36" borderId="107" xfId="0" applyNumberFormat="1" applyFont="1" applyFill="1" applyBorder="1" applyAlignment="1" applyProtection="1">
      <alignment horizontal="center" vertical="center"/>
    </xf>
    <xf numFmtId="0" fontId="7" fillId="36" borderId="107" xfId="0" applyFont="1" applyFill="1" applyBorder="1" applyAlignment="1" applyProtection="1">
      <alignment horizontal="center" vertical="center"/>
    </xf>
    <xf numFmtId="164" fontId="7" fillId="36" borderId="108" xfId="1" applyNumberFormat="1" applyFont="1" applyFill="1" applyBorder="1" applyAlignment="1" applyProtection="1">
      <alignment horizontal="center" vertical="center"/>
    </xf>
    <xf numFmtId="1" fontId="10" fillId="36" borderId="104" xfId="0" applyNumberFormat="1" applyFont="1" applyFill="1" applyBorder="1" applyAlignment="1" applyProtection="1">
      <alignment horizontal="center" vertical="center"/>
    </xf>
    <xf numFmtId="165" fontId="9" fillId="37" borderId="103" xfId="4" applyFont="1" applyFill="1" applyBorder="1" applyAlignment="1" applyProtection="1">
      <alignment vertical="center"/>
    </xf>
    <xf numFmtId="164" fontId="7" fillId="36" borderId="103" xfId="1" applyNumberFormat="1" applyFont="1" applyFill="1" applyBorder="1" applyAlignment="1" applyProtection="1">
      <alignment horizontal="center" vertical="center"/>
    </xf>
    <xf numFmtId="1" fontId="10" fillId="36" borderId="115" xfId="0" applyNumberFormat="1" applyFont="1" applyFill="1" applyBorder="1" applyAlignment="1" applyProtection="1">
      <alignment horizontal="center" vertical="center" wrapText="1"/>
    </xf>
    <xf numFmtId="1" fontId="10" fillId="36" borderId="109" xfId="0" applyNumberFormat="1" applyFont="1" applyFill="1" applyBorder="1" applyAlignment="1" applyProtection="1">
      <alignment horizontal="center" vertical="center" wrapText="1"/>
    </xf>
    <xf numFmtId="1" fontId="10" fillId="36" borderId="104" xfId="0" applyNumberFormat="1" applyFont="1" applyFill="1" applyBorder="1" applyAlignment="1" applyProtection="1">
      <alignment horizontal="center" vertical="center" wrapText="1"/>
    </xf>
    <xf numFmtId="1" fontId="10" fillId="36" borderId="100" xfId="0" applyNumberFormat="1" applyFont="1" applyFill="1" applyBorder="1" applyAlignment="1" applyProtection="1">
      <alignment horizontal="center" vertical="center"/>
    </xf>
    <xf numFmtId="165" fontId="9" fillId="37" borderId="99" xfId="4" applyFont="1" applyFill="1" applyBorder="1" applyAlignment="1" applyProtection="1">
      <alignment vertical="center"/>
    </xf>
    <xf numFmtId="2" fontId="7" fillId="36" borderId="98" xfId="0" applyNumberFormat="1" applyFont="1" applyFill="1" applyBorder="1" applyAlignment="1" applyProtection="1">
      <alignment horizontal="center" vertical="center"/>
    </xf>
    <xf numFmtId="2" fontId="7" fillId="36" borderId="97" xfId="0" applyNumberFormat="1" applyFont="1" applyFill="1" applyBorder="1" applyAlignment="1" applyProtection="1">
      <alignment horizontal="center" vertical="center"/>
    </xf>
    <xf numFmtId="0" fontId="7" fillId="36" borderId="97" xfId="0" applyFont="1" applyFill="1" applyBorder="1" applyAlignment="1" applyProtection="1">
      <alignment horizontal="center" vertical="center"/>
    </xf>
    <xf numFmtId="164" fontId="7" fillId="36" borderId="99" xfId="1" applyNumberFormat="1" applyFont="1" applyFill="1" applyBorder="1" applyAlignment="1" applyProtection="1">
      <alignment horizontal="center" vertical="center"/>
    </xf>
    <xf numFmtId="1" fontId="10" fillId="36" borderId="96" xfId="0" applyNumberFormat="1" applyFont="1" applyFill="1" applyBorder="1" applyAlignment="1" applyProtection="1">
      <alignment horizontal="center" vertical="center"/>
    </xf>
    <xf numFmtId="165" fontId="9" fillId="37" borderId="95" xfId="4" applyFont="1" applyFill="1" applyBorder="1" applyAlignment="1" applyProtection="1">
      <alignment vertical="center"/>
    </xf>
    <xf numFmtId="2" fontId="7" fillId="36" borderId="94" xfId="0" applyNumberFormat="1" applyFont="1" applyFill="1" applyBorder="1" applyAlignment="1" applyProtection="1">
      <alignment horizontal="center" vertical="center"/>
    </xf>
    <xf numFmtId="2" fontId="7" fillId="36" borderId="93" xfId="0" applyNumberFormat="1" applyFont="1" applyFill="1" applyBorder="1" applyAlignment="1" applyProtection="1">
      <alignment horizontal="center" vertical="center"/>
    </xf>
    <xf numFmtId="0" fontId="7" fillId="36" borderId="93" xfId="0" applyFont="1" applyFill="1" applyBorder="1" applyAlignment="1" applyProtection="1">
      <alignment horizontal="center" vertical="center"/>
    </xf>
    <xf numFmtId="164" fontId="7" fillId="36" borderId="95" xfId="1" applyNumberFormat="1" applyFont="1" applyFill="1" applyBorder="1" applyAlignment="1" applyProtection="1">
      <alignment horizontal="center" vertical="center"/>
    </xf>
    <xf numFmtId="1" fontId="10" fillId="36" borderId="92" xfId="0" applyNumberFormat="1" applyFont="1" applyFill="1" applyBorder="1" applyAlignment="1" applyProtection="1">
      <alignment horizontal="center" vertical="center"/>
    </xf>
    <xf numFmtId="165" fontId="9" fillId="37" borderId="91" xfId="4" applyFont="1" applyFill="1" applyBorder="1" applyAlignment="1" applyProtection="1">
      <alignment vertical="center"/>
    </xf>
    <xf numFmtId="2" fontId="7" fillId="36" borderId="90" xfId="0" applyNumberFormat="1" applyFont="1" applyFill="1" applyBorder="1" applyAlignment="1" applyProtection="1">
      <alignment horizontal="center" vertical="center"/>
    </xf>
    <xf numFmtId="2" fontId="7" fillId="36" borderId="89" xfId="0" applyNumberFormat="1" applyFont="1" applyFill="1" applyBorder="1" applyAlignment="1" applyProtection="1">
      <alignment horizontal="center" vertical="center"/>
    </xf>
    <xf numFmtId="0" fontId="7" fillId="36" borderId="89" xfId="0" applyFont="1" applyFill="1" applyBorder="1" applyAlignment="1" applyProtection="1">
      <alignment horizontal="center" vertical="center"/>
    </xf>
    <xf numFmtId="164" fontId="7" fillId="36" borderId="91" xfId="1" applyNumberFormat="1" applyFont="1" applyFill="1" applyBorder="1" applyAlignment="1" applyProtection="1">
      <alignment horizontal="center" vertical="center"/>
    </xf>
    <xf numFmtId="165" fontId="9" fillId="37" borderId="123" xfId="4" applyFont="1" applyFill="1" applyBorder="1" applyAlignment="1" applyProtection="1">
      <alignment vertical="center" wrapText="1"/>
    </xf>
    <xf numFmtId="165" fontId="9" fillId="37" borderId="67" xfId="4" applyFont="1" applyFill="1" applyBorder="1" applyAlignment="1" applyProtection="1">
      <alignment vertical="center" wrapText="1"/>
    </xf>
    <xf numFmtId="165" fontId="9" fillId="37" borderId="12" xfId="4" applyFont="1" applyFill="1" applyBorder="1" applyAlignment="1" applyProtection="1">
      <alignment vertical="center" wrapText="1"/>
    </xf>
    <xf numFmtId="164" fontId="7" fillId="36" borderId="143" xfId="2" applyNumberFormat="1" applyFont="1" applyFill="1" applyBorder="1" applyAlignment="1" applyProtection="1">
      <alignment horizontal="center" vertical="center"/>
    </xf>
    <xf numFmtId="165" fontId="9" fillId="37" borderId="79" xfId="4" applyFont="1" applyFill="1" applyBorder="1" applyAlignment="1" applyProtection="1">
      <alignment vertical="center" wrapText="1"/>
    </xf>
    <xf numFmtId="165" fontId="9" fillId="37" borderId="177" xfId="4" applyFont="1" applyFill="1" applyBorder="1" applyAlignment="1" applyProtection="1">
      <alignment vertical="center" wrapText="1"/>
    </xf>
    <xf numFmtId="0" fontId="7" fillId="36" borderId="125" xfId="0" applyFont="1" applyFill="1" applyBorder="1" applyAlignment="1" applyProtection="1">
      <alignment horizontal="left" vertical="center" wrapText="1"/>
    </xf>
    <xf numFmtId="0" fontId="7" fillId="36" borderId="14" xfId="0" applyFont="1" applyFill="1" applyBorder="1" applyAlignment="1" applyProtection="1">
      <alignment horizontal="left" vertical="center" wrapText="1"/>
    </xf>
    <xf numFmtId="0" fontId="10" fillId="36" borderId="126" xfId="0" applyFont="1" applyFill="1" applyBorder="1" applyAlignment="1" applyProtection="1">
      <alignment horizontal="center" vertical="center" wrapText="1"/>
    </xf>
    <xf numFmtId="0" fontId="0" fillId="36" borderId="125" xfId="0" applyFill="1" applyBorder="1" applyAlignment="1" applyProtection="1">
      <alignment horizontal="left" vertical="center" wrapText="1"/>
    </xf>
    <xf numFmtId="0" fontId="10" fillId="36" borderId="68" xfId="0" applyFont="1" applyFill="1" applyBorder="1" applyAlignment="1" applyProtection="1">
      <alignment horizontal="center" vertical="center" wrapText="1"/>
    </xf>
    <xf numFmtId="1" fontId="24" fillId="36" borderId="126" xfId="0" applyNumberFormat="1" applyFont="1" applyFill="1" applyBorder="1" applyAlignment="1" applyProtection="1">
      <alignment horizontal="center" vertical="center"/>
    </xf>
    <xf numFmtId="165" fontId="32" fillId="37" borderId="123" xfId="4" applyFont="1" applyFill="1" applyBorder="1" applyAlignment="1" applyProtection="1">
      <alignment vertical="center"/>
    </xf>
    <xf numFmtId="2" fontId="32" fillId="36" borderId="124" xfId="0" applyNumberFormat="1" applyFont="1" applyFill="1" applyBorder="1" applyAlignment="1" applyProtection="1">
      <alignment horizontal="center" vertical="center"/>
    </xf>
    <xf numFmtId="2" fontId="32" fillId="36" borderId="121" xfId="0" applyNumberFormat="1" applyFont="1" applyFill="1" applyBorder="1" applyAlignment="1" applyProtection="1">
      <alignment horizontal="center" vertical="center"/>
    </xf>
    <xf numFmtId="0" fontId="32" fillId="36" borderId="121" xfId="0" applyFont="1" applyFill="1" applyBorder="1" applyAlignment="1" applyProtection="1">
      <alignment horizontal="center" vertical="center"/>
    </xf>
    <xf numFmtId="164" fontId="32" fillId="36" borderId="121" xfId="0" applyNumberFormat="1" applyFont="1" applyFill="1" applyBorder="1" applyAlignment="1" applyProtection="1">
      <alignment horizontal="center" vertical="center"/>
    </xf>
    <xf numFmtId="1" fontId="24" fillId="36" borderId="15" xfId="0" applyNumberFormat="1" applyFont="1" applyFill="1" applyBorder="1" applyAlignment="1" applyProtection="1">
      <alignment horizontal="center" vertical="center"/>
    </xf>
    <xf numFmtId="165" fontId="42" fillId="37" borderId="12" xfId="4" applyFont="1" applyFill="1" applyBorder="1" applyAlignment="1" applyProtection="1">
      <alignment vertical="center"/>
    </xf>
    <xf numFmtId="2" fontId="32" fillId="36" borderId="13" xfId="0" applyNumberFormat="1" applyFont="1" applyFill="1" applyBorder="1" applyAlignment="1" applyProtection="1">
      <alignment horizontal="center" vertical="center"/>
    </xf>
    <xf numFmtId="2" fontId="32" fillId="36" borderId="10" xfId="0" applyNumberFormat="1" applyFont="1" applyFill="1" applyBorder="1" applyAlignment="1" applyProtection="1">
      <alignment horizontal="center" vertical="center"/>
    </xf>
    <xf numFmtId="0" fontId="32" fillId="36" borderId="10" xfId="0" applyFont="1" applyFill="1" applyBorder="1" applyAlignment="1" applyProtection="1">
      <alignment horizontal="center" vertical="center"/>
    </xf>
    <xf numFmtId="164" fontId="32" fillId="36" borderId="10" xfId="0" applyNumberFormat="1" applyFont="1" applyFill="1" applyBorder="1" applyAlignment="1" applyProtection="1">
      <alignment horizontal="center" vertical="center"/>
    </xf>
    <xf numFmtId="165" fontId="32" fillId="37" borderId="12" xfId="4" applyFont="1" applyFill="1" applyBorder="1" applyAlignment="1" applyProtection="1">
      <alignment vertical="center"/>
    </xf>
    <xf numFmtId="1" fontId="24" fillId="36" borderId="68" xfId="0" applyNumberFormat="1" applyFont="1" applyFill="1" applyBorder="1" applyAlignment="1" applyProtection="1">
      <alignment horizontal="center" vertical="center"/>
    </xf>
    <xf numFmtId="0" fontId="32" fillId="36" borderId="120" xfId="0" applyFont="1" applyFill="1" applyBorder="1" applyAlignment="1" applyProtection="1">
      <alignment horizontal="left" vertical="center" wrapText="1"/>
    </xf>
    <xf numFmtId="2" fontId="32" fillId="36" borderId="65" xfId="0" applyNumberFormat="1" applyFont="1" applyFill="1" applyBorder="1" applyAlignment="1" applyProtection="1">
      <alignment horizontal="center" vertical="center"/>
    </xf>
    <xf numFmtId="0" fontId="32" fillId="36" borderId="64" xfId="0" applyFont="1" applyFill="1" applyBorder="1" applyAlignment="1" applyProtection="1">
      <alignment horizontal="center" vertical="center"/>
    </xf>
    <xf numFmtId="2" fontId="32" fillId="36" borderId="64" xfId="0" applyNumberFormat="1" applyFont="1" applyFill="1" applyBorder="1" applyAlignment="1" applyProtection="1">
      <alignment horizontal="center" vertical="center"/>
    </xf>
    <xf numFmtId="164" fontId="32" fillId="36" borderId="64" xfId="0" applyNumberFormat="1" applyFont="1" applyFill="1" applyBorder="1" applyAlignment="1" applyProtection="1">
      <alignment horizontal="center" vertical="center"/>
    </xf>
    <xf numFmtId="0" fontId="7" fillId="36" borderId="120" xfId="0" applyFont="1" applyFill="1" applyBorder="1" applyAlignment="1" applyProtection="1">
      <alignment horizontal="left" vertical="center" wrapText="1"/>
    </xf>
    <xf numFmtId="0" fontId="14" fillId="36" borderId="14" xfId="0" applyFont="1" applyFill="1" applyBorder="1" applyAlignment="1" applyProtection="1">
      <alignment horizontal="left" vertical="center"/>
    </xf>
    <xf numFmtId="0" fontId="7" fillId="36" borderId="10" xfId="0" quotePrefix="1" applyFont="1" applyFill="1" applyBorder="1" applyAlignment="1" applyProtection="1">
      <alignment horizontal="center" vertical="center"/>
    </xf>
    <xf numFmtId="1" fontId="10" fillId="36" borderId="21" xfId="0" quotePrefix="1" applyNumberFormat="1" applyFont="1" applyFill="1" applyBorder="1" applyAlignment="1" applyProtection="1">
      <alignment horizontal="center" vertical="center" wrapText="1"/>
    </xf>
    <xf numFmtId="1" fontId="10" fillId="36" borderId="15" xfId="0" quotePrefix="1" applyNumberFormat="1" applyFont="1" applyFill="1" applyBorder="1" applyAlignment="1" applyProtection="1">
      <alignment horizontal="center" vertical="center" wrapText="1"/>
    </xf>
    <xf numFmtId="1" fontId="10" fillId="36" borderId="15" xfId="0" quotePrefix="1" applyNumberFormat="1" applyFont="1" applyFill="1" applyBorder="1" applyAlignment="1" applyProtection="1">
      <alignment horizontal="center" vertical="center"/>
    </xf>
    <xf numFmtId="1" fontId="10" fillId="36" borderId="126" xfId="0" applyNumberFormat="1" applyFont="1" applyFill="1" applyBorder="1" applyAlignment="1" applyProtection="1">
      <alignment horizontal="center" vertical="center" wrapText="1"/>
      <protection hidden="1"/>
    </xf>
    <xf numFmtId="165" fontId="9" fillId="37" borderId="123" xfId="4" applyFont="1" applyFill="1" applyBorder="1" applyAlignment="1" applyProtection="1">
      <alignment vertical="center"/>
      <protection hidden="1"/>
    </xf>
    <xf numFmtId="0" fontId="7" fillId="36" borderId="124" xfId="0" applyFont="1" applyFill="1" applyBorder="1" applyAlignment="1" applyProtection="1">
      <alignment horizontal="center" vertical="center"/>
      <protection hidden="1"/>
    </xf>
    <xf numFmtId="0" fontId="7" fillId="36" borderId="121" xfId="0" applyFont="1" applyFill="1" applyBorder="1" applyAlignment="1" applyProtection="1">
      <alignment horizontal="center" vertical="center"/>
      <protection hidden="1"/>
    </xf>
    <xf numFmtId="0" fontId="14" fillId="36" borderId="121" xfId="0" applyFont="1" applyFill="1" applyBorder="1" applyAlignment="1" applyProtection="1">
      <alignment horizontal="center" vertical="center"/>
      <protection hidden="1"/>
    </xf>
    <xf numFmtId="1" fontId="10" fillId="36" borderId="15" xfId="0" applyNumberFormat="1" applyFont="1" applyFill="1" applyBorder="1" applyAlignment="1" applyProtection="1">
      <alignment horizontal="center" vertical="center"/>
      <protection hidden="1"/>
    </xf>
    <xf numFmtId="165" fontId="9" fillId="37" borderId="12" xfId="4" applyFont="1" applyFill="1" applyBorder="1" applyAlignment="1" applyProtection="1">
      <alignment vertical="center"/>
      <protection hidden="1"/>
    </xf>
    <xf numFmtId="0" fontId="7" fillId="36" borderId="13" xfId="0" applyFont="1" applyFill="1" applyBorder="1" applyAlignment="1" applyProtection="1">
      <alignment horizontal="center" vertical="center"/>
      <protection hidden="1"/>
    </xf>
    <xf numFmtId="0" fontId="7" fillId="36" borderId="10" xfId="0" applyFont="1" applyFill="1" applyBorder="1" applyAlignment="1" applyProtection="1">
      <alignment horizontal="center" vertical="center"/>
      <protection hidden="1"/>
    </xf>
    <xf numFmtId="0" fontId="14" fillId="36" borderId="10" xfId="0" applyFont="1" applyFill="1" applyBorder="1" applyAlignment="1" applyProtection="1">
      <alignment horizontal="center" vertical="center"/>
      <protection hidden="1"/>
    </xf>
    <xf numFmtId="1" fontId="10" fillId="36" borderId="15" xfId="0" applyNumberFormat="1" applyFont="1" applyFill="1" applyBorder="1" applyAlignment="1" applyProtection="1">
      <alignment horizontal="center" vertical="center" wrapText="1"/>
      <protection hidden="1"/>
    </xf>
    <xf numFmtId="0" fontId="14" fillId="36" borderId="10" xfId="0" quotePrefix="1" applyFont="1" applyFill="1" applyBorder="1" applyAlignment="1" applyProtection="1">
      <alignment horizontal="center" vertical="center"/>
      <protection hidden="1"/>
    </xf>
    <xf numFmtId="0" fontId="0" fillId="36" borderId="66" xfId="0" applyFill="1" applyBorder="1" applyAlignment="1" applyProtection="1">
      <alignment horizontal="left" vertical="center" wrapText="1"/>
    </xf>
    <xf numFmtId="1" fontId="7" fillId="36" borderId="65" xfId="0" applyNumberFormat="1" applyFont="1" applyFill="1" applyBorder="1" applyAlignment="1" applyProtection="1">
      <alignment horizontal="center" vertical="center"/>
    </xf>
    <xf numFmtId="0" fontId="14" fillId="36" borderId="64" xfId="0" applyFont="1" applyFill="1" applyBorder="1" applyAlignment="1" applyProtection="1">
      <alignment horizontal="center" vertical="center"/>
    </xf>
    <xf numFmtId="1" fontId="10" fillId="36" borderId="175" xfId="0" applyNumberFormat="1" applyFont="1" applyFill="1" applyBorder="1" applyAlignment="1" applyProtection="1">
      <alignment horizontal="center" vertical="center" wrapText="1"/>
      <protection hidden="1"/>
    </xf>
    <xf numFmtId="165" fontId="9" fillId="37" borderId="174" xfId="4" applyFont="1" applyFill="1" applyBorder="1" applyAlignment="1" applyProtection="1">
      <alignment vertical="center"/>
      <protection hidden="1"/>
    </xf>
    <xf numFmtId="0" fontId="7" fillId="36" borderId="195" xfId="0" applyFont="1" applyFill="1" applyBorder="1" applyAlignment="1" applyProtection="1">
      <alignment horizontal="center" vertical="center"/>
      <protection hidden="1"/>
    </xf>
    <xf numFmtId="0" fontId="7" fillId="36" borderId="172" xfId="0" applyFont="1" applyFill="1" applyBorder="1" applyAlignment="1" applyProtection="1">
      <alignment horizontal="center" vertical="center"/>
      <protection hidden="1"/>
    </xf>
    <xf numFmtId="0" fontId="14" fillId="36" borderId="172" xfId="0" applyFont="1" applyFill="1" applyBorder="1" applyAlignment="1" applyProtection="1">
      <alignment horizontal="center" vertical="center"/>
      <protection hidden="1"/>
    </xf>
    <xf numFmtId="1" fontId="10" fillId="36" borderId="166" xfId="0" applyNumberFormat="1" applyFont="1" applyFill="1" applyBorder="1" applyAlignment="1" applyProtection="1">
      <alignment horizontal="center" vertical="center"/>
      <protection hidden="1"/>
    </xf>
    <xf numFmtId="165" fontId="9" fillId="37" borderId="164" xfId="4" applyFont="1" applyFill="1" applyBorder="1" applyAlignment="1" applyProtection="1">
      <alignment vertical="center"/>
      <protection hidden="1"/>
    </xf>
    <xf numFmtId="0" fontId="7" fillId="36" borderId="163" xfId="0" applyFont="1" applyFill="1" applyBorder="1" applyAlignment="1" applyProtection="1">
      <alignment horizontal="center" vertical="center"/>
      <protection hidden="1"/>
    </xf>
    <xf numFmtId="0" fontId="7" fillId="36" borderId="165" xfId="0" applyFont="1" applyFill="1" applyBorder="1" applyAlignment="1" applyProtection="1">
      <alignment horizontal="center" vertical="center"/>
      <protection hidden="1"/>
    </xf>
    <xf numFmtId="0" fontId="14" fillId="36" borderId="165" xfId="0" applyFont="1" applyFill="1" applyBorder="1" applyAlignment="1" applyProtection="1">
      <alignment horizontal="center" vertical="center"/>
      <protection hidden="1"/>
    </xf>
    <xf numFmtId="164" fontId="7" fillId="36" borderId="12" xfId="0" applyNumberFormat="1" applyFont="1" applyFill="1" applyBorder="1" applyAlignment="1" applyProtection="1">
      <alignment horizontal="center" vertical="center"/>
    </xf>
    <xf numFmtId="1" fontId="10" fillId="36" borderId="166" xfId="0" applyNumberFormat="1" applyFont="1" applyFill="1" applyBorder="1" applyAlignment="1" applyProtection="1">
      <alignment horizontal="center" vertical="center" wrapText="1"/>
      <protection hidden="1"/>
    </xf>
    <xf numFmtId="0" fontId="14" fillId="36" borderId="165" xfId="0" quotePrefix="1" applyFont="1" applyFill="1" applyBorder="1" applyAlignment="1" applyProtection="1">
      <alignment horizontal="center" vertical="center"/>
      <protection hidden="1"/>
    </xf>
    <xf numFmtId="0" fontId="0" fillId="36" borderId="12" xfId="0" applyFill="1" applyBorder="1" applyAlignment="1" applyProtection="1">
      <alignment horizontal="left" vertical="center" wrapText="1"/>
    </xf>
    <xf numFmtId="1" fontId="7" fillId="36" borderId="13" xfId="0" applyNumberFormat="1" applyFont="1" applyFill="1" applyBorder="1" applyAlignment="1" applyProtection="1">
      <alignment horizontal="center" vertical="center"/>
    </xf>
    <xf numFmtId="164" fontId="7" fillId="36" borderId="66" xfId="0" applyNumberFormat="1" applyFont="1" applyFill="1" applyBorder="1" applyAlignment="1" applyProtection="1">
      <alignment horizontal="center" vertical="center"/>
    </xf>
    <xf numFmtId="0" fontId="0" fillId="36" borderId="118" xfId="0" applyFill="1" applyBorder="1" applyAlignment="1" applyProtection="1">
      <alignment horizontal="left" vertical="center" wrapText="1"/>
    </xf>
    <xf numFmtId="164" fontId="7" fillId="36" borderId="114" xfId="0" applyNumberFormat="1" applyFont="1" applyFill="1" applyBorder="1" applyAlignment="1" applyProtection="1">
      <alignment horizontal="center" vertical="center"/>
    </xf>
    <xf numFmtId="0" fontId="0" fillId="36" borderId="117" xfId="0" applyFill="1" applyBorder="1" applyAlignment="1" applyProtection="1">
      <alignment horizontal="left" vertical="center" wrapText="1"/>
    </xf>
    <xf numFmtId="164" fontId="7" fillId="36" borderId="108" xfId="0" applyNumberFormat="1" applyFont="1" applyFill="1" applyBorder="1" applyAlignment="1" applyProtection="1">
      <alignment horizontal="center" vertical="center"/>
    </xf>
    <xf numFmtId="164" fontId="7" fillId="36" borderId="114" xfId="2" applyNumberFormat="1" applyFont="1" applyFill="1" applyBorder="1" applyAlignment="1" applyProtection="1">
      <alignment horizontal="center" vertical="center"/>
    </xf>
    <xf numFmtId="16" fontId="7" fillId="36" borderId="112" xfId="0" applyNumberFormat="1" applyFont="1" applyFill="1" applyBorder="1" applyAlignment="1" applyProtection="1">
      <alignment horizontal="center" vertical="center"/>
    </xf>
    <xf numFmtId="164" fontId="7" fillId="36" borderId="112" xfId="0" applyNumberFormat="1" applyFont="1" applyFill="1" applyBorder="1" applyAlignment="1" applyProtection="1">
      <alignment horizontal="center" vertical="center"/>
    </xf>
    <xf numFmtId="164" fontId="7" fillId="36" borderId="101" xfId="0" applyNumberFormat="1" applyFont="1" applyFill="1" applyBorder="1" applyAlignment="1" applyProtection="1">
      <alignment horizontal="center" vertical="center"/>
    </xf>
    <xf numFmtId="1" fontId="10" fillId="36" borderId="347" xfId="0" applyNumberFormat="1" applyFont="1" applyFill="1" applyBorder="1" applyAlignment="1" applyProtection="1">
      <alignment horizontal="center" vertical="center"/>
    </xf>
    <xf numFmtId="0" fontId="0" fillId="36" borderId="348" xfId="0" applyFill="1" applyBorder="1" applyAlignment="1" applyProtection="1">
      <alignment horizontal="left" vertical="center" wrapText="1"/>
    </xf>
    <xf numFmtId="2" fontId="7" fillId="36" borderId="349" xfId="0" applyNumberFormat="1" applyFont="1" applyFill="1" applyBorder="1" applyAlignment="1" applyProtection="1">
      <alignment horizontal="center" vertical="center"/>
    </xf>
    <xf numFmtId="0" fontId="7" fillId="36" borderId="350" xfId="0" applyFont="1" applyFill="1" applyBorder="1" applyAlignment="1" applyProtection="1">
      <alignment horizontal="center" vertical="center"/>
    </xf>
    <xf numFmtId="2" fontId="7" fillId="36" borderId="350" xfId="0" applyNumberFormat="1" applyFont="1" applyFill="1" applyBorder="1" applyAlignment="1" applyProtection="1">
      <alignment horizontal="center" vertical="center"/>
    </xf>
    <xf numFmtId="164" fontId="7" fillId="36" borderId="351" xfId="0" applyNumberFormat="1" applyFont="1" applyFill="1" applyBorder="1" applyAlignment="1" applyProtection="1">
      <alignment horizontal="center" vertical="center"/>
    </xf>
    <xf numFmtId="164" fontId="7" fillId="36" borderId="351" xfId="2" applyNumberFormat="1" applyFont="1" applyFill="1" applyBorder="1" applyAlignment="1" applyProtection="1">
      <alignment horizontal="center" vertical="center"/>
    </xf>
    <xf numFmtId="0" fontId="0" fillId="36" borderId="123" xfId="0" applyFill="1" applyBorder="1" applyAlignment="1" applyProtection="1">
      <alignment horizontal="left" vertical="center" wrapText="1"/>
    </xf>
    <xf numFmtId="0" fontId="10" fillId="36" borderId="109" xfId="0" applyFont="1" applyFill="1" applyBorder="1" applyAlignment="1" applyProtection="1">
      <alignment horizontal="center" vertical="center"/>
    </xf>
    <xf numFmtId="167" fontId="15" fillId="36" borderId="33" xfId="2" applyNumberFormat="1" applyFont="1" applyFill="1" applyBorder="1" applyAlignment="1" applyProtection="1">
      <alignment horizontal="center" vertical="center" wrapText="1"/>
    </xf>
    <xf numFmtId="165" fontId="9" fillId="37" borderId="124" xfId="4" applyFont="1" applyFill="1" applyBorder="1" applyAlignment="1" applyProtection="1">
      <alignment horizontal="center" vertical="center"/>
      <protection hidden="1"/>
    </xf>
    <xf numFmtId="165" fontId="9" fillId="37" borderId="121" xfId="4" applyFont="1" applyFill="1" applyBorder="1" applyAlignment="1" applyProtection="1">
      <alignment horizontal="center" vertical="center"/>
      <protection hidden="1"/>
    </xf>
    <xf numFmtId="0" fontId="7" fillId="36" borderId="122" xfId="0" applyFont="1" applyFill="1" applyBorder="1" applyAlignment="1" applyProtection="1">
      <alignment horizontal="center" vertical="center"/>
    </xf>
    <xf numFmtId="164" fontId="7" fillId="36" borderId="123" xfId="1" applyNumberFormat="1" applyFont="1" applyFill="1" applyBorder="1" applyAlignment="1" applyProtection="1">
      <alignment horizontal="center" vertical="center"/>
    </xf>
    <xf numFmtId="165" fontId="9" fillId="37" borderId="67" xfId="4" applyFont="1" applyFill="1" applyBorder="1" applyAlignment="1" applyProtection="1">
      <alignment vertical="center"/>
      <protection hidden="1"/>
    </xf>
    <xf numFmtId="165" fontId="9" fillId="37" borderId="70" xfId="4" applyFont="1" applyFill="1" applyBorder="1" applyAlignment="1" applyProtection="1">
      <alignment horizontal="center" vertical="center"/>
      <protection hidden="1"/>
    </xf>
    <xf numFmtId="165" fontId="9" fillId="37" borderId="10" xfId="4" applyFont="1" applyFill="1" applyBorder="1" applyAlignment="1" applyProtection="1">
      <alignment horizontal="center" vertical="center"/>
      <protection hidden="1"/>
    </xf>
    <xf numFmtId="0" fontId="7" fillId="36" borderId="133" xfId="0" applyFont="1" applyFill="1" applyBorder="1" applyAlignment="1" applyProtection="1">
      <alignment horizontal="center" vertical="center"/>
    </xf>
    <xf numFmtId="165" fontId="9" fillId="37" borderId="69" xfId="4" applyFont="1" applyFill="1" applyBorder="1" applyAlignment="1" applyProtection="1">
      <alignment horizontal="center" vertical="center"/>
      <protection hidden="1"/>
    </xf>
    <xf numFmtId="165" fontId="9" fillId="36" borderId="67" xfId="4" applyFont="1" applyFill="1" applyBorder="1" applyAlignment="1" applyProtection="1">
      <alignment vertical="center"/>
      <protection hidden="1"/>
    </xf>
    <xf numFmtId="165" fontId="9" fillId="36" borderId="70" xfId="4" applyFont="1" applyFill="1" applyBorder="1" applyAlignment="1" applyProtection="1">
      <alignment horizontal="center" vertical="center"/>
      <protection hidden="1"/>
    </xf>
    <xf numFmtId="165" fontId="9" fillId="36" borderId="10" xfId="4" applyFont="1" applyFill="1" applyBorder="1" applyAlignment="1" applyProtection="1">
      <alignment horizontal="center" vertical="center"/>
      <protection hidden="1"/>
    </xf>
    <xf numFmtId="165" fontId="9" fillId="36" borderId="69" xfId="4" applyFont="1" applyFill="1" applyBorder="1" applyAlignment="1" applyProtection="1">
      <alignment horizontal="center" vertical="center"/>
      <protection hidden="1"/>
    </xf>
    <xf numFmtId="164" fontId="7" fillId="36" borderId="129" xfId="1" applyNumberFormat="1" applyFont="1" applyFill="1" applyBorder="1" applyAlignment="1" applyProtection="1">
      <alignment horizontal="center" vertical="center"/>
    </xf>
    <xf numFmtId="1" fontId="10" fillId="36" borderId="141" xfId="0" applyNumberFormat="1" applyFont="1" applyFill="1" applyBorder="1" applyAlignment="1" applyProtection="1">
      <alignment horizontal="center" vertical="center" wrapText="1"/>
    </xf>
    <xf numFmtId="165" fontId="9" fillId="37" borderId="140" xfId="4" applyFont="1" applyFill="1" applyBorder="1" applyAlignment="1" applyProtection="1">
      <alignment vertical="center"/>
      <protection hidden="1"/>
    </xf>
    <xf numFmtId="165" fontId="9" fillId="37" borderId="122" xfId="4" applyFont="1" applyFill="1" applyBorder="1" applyAlignment="1" applyProtection="1">
      <alignment horizontal="center" vertical="center"/>
      <protection hidden="1"/>
    </xf>
    <xf numFmtId="1" fontId="10" fillId="36" borderId="137" xfId="0" applyNumberFormat="1" applyFont="1" applyFill="1" applyBorder="1" applyAlignment="1" applyProtection="1">
      <alignment horizontal="center" vertical="center" wrapText="1"/>
    </xf>
    <xf numFmtId="165" fontId="9" fillId="37" borderId="136" xfId="4" applyFont="1" applyFill="1" applyBorder="1" applyAlignment="1" applyProtection="1">
      <alignment vertical="center"/>
      <protection hidden="1"/>
    </xf>
    <xf numFmtId="165" fontId="9" fillId="37" borderId="133" xfId="4" applyFont="1" applyFill="1" applyBorder="1" applyAlignment="1" applyProtection="1">
      <alignment horizontal="center" vertical="center"/>
      <protection hidden="1"/>
    </xf>
    <xf numFmtId="0" fontId="7" fillId="36" borderId="11" xfId="0" applyFont="1" applyFill="1" applyBorder="1" applyAlignment="1" applyProtection="1">
      <alignment horizontal="center" vertical="center"/>
    </xf>
    <xf numFmtId="165" fontId="9" fillId="37" borderId="80" xfId="4" applyFont="1" applyFill="1" applyBorder="1" applyAlignment="1" applyProtection="1">
      <alignment horizontal="center" vertical="center"/>
      <protection hidden="1"/>
    </xf>
    <xf numFmtId="0" fontId="7" fillId="36" borderId="138" xfId="0" applyFont="1" applyFill="1" applyBorder="1" applyAlignment="1" applyProtection="1">
      <alignment horizontal="center" vertical="center"/>
    </xf>
    <xf numFmtId="0" fontId="7" fillId="36" borderId="135" xfId="0" applyFont="1" applyFill="1" applyBorder="1" applyAlignment="1" applyProtection="1">
      <alignment horizontal="center" vertical="center"/>
    </xf>
    <xf numFmtId="0" fontId="10" fillId="36" borderId="131" xfId="0" applyFont="1" applyFill="1" applyBorder="1" applyAlignment="1" applyProtection="1">
      <alignment horizontal="center" vertical="center"/>
      <protection hidden="1"/>
    </xf>
    <xf numFmtId="0" fontId="7" fillId="36" borderId="130" xfId="0" applyFont="1" applyFill="1" applyBorder="1" applyAlignment="1" applyProtection="1">
      <alignment horizontal="left" vertical="center"/>
      <protection hidden="1"/>
    </xf>
    <xf numFmtId="165" fontId="9" fillId="37" borderId="126" xfId="4" applyFont="1" applyFill="1" applyBorder="1" applyAlignment="1" applyProtection="1">
      <alignment horizontal="center"/>
      <protection hidden="1"/>
    </xf>
    <xf numFmtId="0" fontId="0" fillId="36" borderId="122" xfId="0" applyFill="1" applyBorder="1" applyAlignment="1" applyProtection="1">
      <alignment vertical="center" wrapText="1"/>
    </xf>
    <xf numFmtId="165" fontId="9" fillId="37" borderId="121" xfId="4" applyFont="1" applyFill="1" applyBorder="1" applyAlignment="1" applyProtection="1">
      <alignment vertical="center"/>
      <protection hidden="1"/>
    </xf>
    <xf numFmtId="165" fontId="9" fillId="37" borderId="15" xfId="4" applyFont="1" applyFill="1" applyBorder="1" applyAlignment="1" applyProtection="1">
      <alignment horizontal="center"/>
      <protection hidden="1"/>
    </xf>
    <xf numFmtId="0" fontId="0" fillId="36" borderId="11" xfId="0" applyFill="1" applyBorder="1" applyAlignment="1" applyProtection="1">
      <alignment vertical="center" wrapText="1"/>
    </xf>
    <xf numFmtId="165" fontId="9" fillId="37" borderId="10" xfId="4" applyFont="1" applyFill="1" applyBorder="1" applyAlignment="1" applyProtection="1">
      <alignment vertical="center"/>
      <protection hidden="1"/>
    </xf>
    <xf numFmtId="1" fontId="7" fillId="36" borderId="15" xfId="0" applyNumberFormat="1" applyFont="1" applyFill="1" applyBorder="1" applyAlignment="1" applyProtection="1">
      <alignment horizontal="center"/>
    </xf>
    <xf numFmtId="165" fontId="9" fillId="37" borderId="15" xfId="4" applyFont="1" applyFill="1" applyBorder="1" applyAlignment="1" applyProtection="1">
      <alignment horizontal="center" vertical="center"/>
      <protection hidden="1"/>
    </xf>
    <xf numFmtId="0" fontId="0" fillId="36" borderId="133" xfId="0" applyFill="1" applyBorder="1" applyAlignment="1" applyProtection="1">
      <alignment vertical="center" wrapText="1"/>
    </xf>
    <xf numFmtId="1" fontId="7" fillId="36" borderId="15" xfId="0" applyNumberFormat="1" applyFont="1" applyFill="1" applyBorder="1" applyAlignment="1" applyProtection="1">
      <alignment horizontal="center" vertical="center"/>
    </xf>
    <xf numFmtId="1" fontId="7" fillId="36" borderId="15" xfId="0" applyNumberFormat="1" applyFont="1" applyFill="1" applyBorder="1" applyAlignment="1" applyProtection="1">
      <alignment horizontal="center" vertical="center" wrapText="1"/>
    </xf>
    <xf numFmtId="165" fontId="9" fillId="37" borderId="68" xfId="4" applyFont="1" applyFill="1" applyBorder="1" applyAlignment="1" applyProtection="1">
      <alignment horizontal="center" vertical="center"/>
      <protection hidden="1"/>
    </xf>
    <xf numFmtId="165" fontId="9" fillId="37" borderId="64" xfId="4" applyFont="1" applyFill="1" applyBorder="1" applyAlignment="1" applyProtection="1">
      <alignment vertical="center"/>
    </xf>
    <xf numFmtId="1" fontId="7" fillId="36" borderId="119" xfId="0" applyNumberFormat="1" applyFont="1" applyFill="1" applyBorder="1" applyAlignment="1" applyProtection="1">
      <alignment horizontal="center" vertical="center"/>
    </xf>
    <xf numFmtId="1" fontId="7" fillId="36" borderId="64" xfId="0" applyNumberFormat="1" applyFont="1" applyFill="1" applyBorder="1" applyAlignment="1" applyProtection="1">
      <alignment horizontal="center" vertical="center"/>
    </xf>
    <xf numFmtId="165" fontId="9" fillId="37" borderId="126" xfId="4" applyFont="1" applyFill="1" applyBorder="1" applyAlignment="1" applyProtection="1">
      <alignment horizontal="center" vertical="center"/>
      <protection hidden="1"/>
    </xf>
    <xf numFmtId="165" fontId="9" fillId="37" borderId="71" xfId="4" applyFont="1" applyFill="1" applyBorder="1" applyAlignment="1" applyProtection="1">
      <alignment horizontal="center" vertical="center"/>
      <protection hidden="1"/>
    </xf>
    <xf numFmtId="165" fontId="9" fillId="37" borderId="69" xfId="4" applyFont="1" applyFill="1" applyBorder="1" applyAlignment="1" applyProtection="1">
      <alignment vertical="center"/>
      <protection hidden="1"/>
    </xf>
    <xf numFmtId="0" fontId="7" fillId="36" borderId="131" xfId="0" applyFont="1" applyFill="1" applyBorder="1" applyAlignment="1" applyProtection="1">
      <alignment horizontal="center" vertical="center"/>
      <protection hidden="1"/>
    </xf>
    <xf numFmtId="0" fontId="7" fillId="36" borderId="198" xfId="0" applyFont="1" applyFill="1" applyBorder="1" applyAlignment="1" applyProtection="1">
      <alignment horizontal="left" vertical="center"/>
      <protection hidden="1"/>
    </xf>
    <xf numFmtId="0" fontId="7" fillId="36" borderId="122" xfId="0" applyFont="1" applyFill="1" applyBorder="1" applyAlignment="1" applyProtection="1">
      <alignment horizontal="center" vertical="center"/>
      <protection hidden="1"/>
    </xf>
    <xf numFmtId="1" fontId="7" fillId="36" borderId="71" xfId="0" applyNumberFormat="1" applyFont="1" applyFill="1" applyBorder="1" applyAlignment="1" applyProtection="1">
      <alignment horizontal="center" vertical="center" wrapText="1"/>
    </xf>
    <xf numFmtId="165" fontId="9" fillId="37" borderId="69" xfId="4" applyFont="1" applyFill="1" applyBorder="1" applyAlignment="1" applyProtection="1">
      <alignment vertical="center"/>
    </xf>
    <xf numFmtId="1" fontId="7" fillId="36" borderId="133" xfId="0" applyNumberFormat="1" applyFont="1" applyFill="1" applyBorder="1" applyAlignment="1" applyProtection="1">
      <alignment horizontal="center" vertical="center"/>
    </xf>
    <xf numFmtId="1" fontId="7" fillId="36" borderId="10" xfId="0" applyNumberFormat="1" applyFont="1" applyFill="1" applyBorder="1" applyAlignment="1" applyProtection="1">
      <alignment horizontal="center" vertical="center"/>
    </xf>
    <xf numFmtId="165" fontId="9" fillId="37" borderId="87" xfId="4" applyFont="1" applyFill="1" applyBorder="1" applyAlignment="1" applyProtection="1">
      <alignment vertical="center"/>
    </xf>
    <xf numFmtId="1" fontId="7" fillId="36" borderId="196" xfId="0" applyNumberFormat="1" applyFont="1" applyFill="1" applyBorder="1" applyAlignment="1" applyProtection="1">
      <alignment horizontal="center" vertical="center"/>
    </xf>
    <xf numFmtId="0" fontId="0" fillId="36" borderId="14" xfId="0" applyFont="1" applyFill="1" applyBorder="1" applyAlignment="1" applyProtection="1">
      <alignment horizontal="left" vertical="center" wrapText="1"/>
    </xf>
    <xf numFmtId="0" fontId="10" fillId="36" borderId="21" xfId="0" applyFont="1" applyFill="1" applyBorder="1" applyAlignment="1" applyProtection="1">
      <alignment horizontal="center" vertical="center"/>
    </xf>
    <xf numFmtId="1" fontId="23" fillId="36" borderId="126" xfId="0" applyNumberFormat="1" applyFont="1" applyFill="1" applyBorder="1" applyAlignment="1" applyProtection="1">
      <alignment vertical="center"/>
    </xf>
    <xf numFmtId="165" fontId="85" fillId="37" borderId="123" xfId="4" applyFont="1" applyFill="1" applyBorder="1" applyAlignment="1" applyProtection="1">
      <alignment vertical="center" wrapText="1"/>
    </xf>
    <xf numFmtId="2" fontId="29" fillId="36" borderId="124" xfId="0" applyNumberFormat="1" applyFont="1" applyFill="1" applyBorder="1" applyAlignment="1" applyProtection="1">
      <alignment horizontal="center" vertical="center"/>
    </xf>
    <xf numFmtId="0" fontId="29" fillId="36" borderId="121" xfId="0" applyFont="1" applyFill="1" applyBorder="1" applyAlignment="1" applyProtection="1">
      <alignment horizontal="center" vertical="center"/>
    </xf>
    <xf numFmtId="2" fontId="29" fillId="36" borderId="121" xfId="0" applyNumberFormat="1" applyFont="1" applyFill="1" applyBorder="1" applyAlignment="1" applyProtection="1">
      <alignment horizontal="center" vertical="center"/>
    </xf>
    <xf numFmtId="1" fontId="23" fillId="36" borderId="15" xfId="0" applyNumberFormat="1" applyFont="1" applyFill="1" applyBorder="1" applyAlignment="1" applyProtection="1">
      <alignment vertical="center"/>
    </xf>
    <xf numFmtId="165" fontId="85" fillId="37" borderId="12" xfId="4" applyFont="1" applyFill="1" applyBorder="1" applyAlignment="1" applyProtection="1">
      <alignment vertical="center" wrapText="1"/>
    </xf>
    <xf numFmtId="2" fontId="29" fillId="36" borderId="13" xfId="0" applyNumberFormat="1" applyFont="1" applyFill="1" applyBorder="1" applyAlignment="1" applyProtection="1">
      <alignment horizontal="center" vertical="center"/>
    </xf>
    <xf numFmtId="0" fontId="29" fillId="36" borderId="10" xfId="0" applyFont="1" applyFill="1" applyBorder="1" applyAlignment="1" applyProtection="1">
      <alignment horizontal="center" vertical="center"/>
    </xf>
    <xf numFmtId="2" fontId="29" fillId="36" borderId="10" xfId="0" applyNumberFormat="1" applyFont="1" applyFill="1" applyBorder="1" applyAlignment="1" applyProtection="1">
      <alignment horizontal="center" vertical="center"/>
    </xf>
    <xf numFmtId="0" fontId="1" fillId="36" borderId="14" xfId="0" applyFont="1" applyFill="1" applyBorder="1" applyAlignment="1" applyProtection="1">
      <alignment horizontal="left" vertical="center" wrapText="1"/>
    </xf>
    <xf numFmtId="1" fontId="23" fillId="36" borderId="15" xfId="0" applyNumberFormat="1" applyFont="1" applyFill="1" applyBorder="1" applyAlignment="1" applyProtection="1">
      <alignment vertical="center" wrapText="1"/>
    </xf>
    <xf numFmtId="1" fontId="23" fillId="36" borderId="68" xfId="0" applyNumberFormat="1" applyFont="1" applyFill="1" applyBorder="1" applyAlignment="1" applyProtection="1">
      <alignment vertical="center"/>
    </xf>
    <xf numFmtId="0" fontId="1" fillId="36" borderId="120" xfId="0" applyFont="1" applyFill="1" applyBorder="1" applyAlignment="1" applyProtection="1">
      <alignment horizontal="left" vertical="center" wrapText="1"/>
    </xf>
    <xf numFmtId="2" fontId="29" fillId="36" borderId="65" xfId="0" applyNumberFormat="1" applyFont="1" applyFill="1" applyBorder="1" applyAlignment="1" applyProtection="1">
      <alignment horizontal="center" vertical="center"/>
    </xf>
    <xf numFmtId="0" fontId="29" fillId="36" borderId="64" xfId="0" applyFont="1" applyFill="1" applyBorder="1" applyAlignment="1" applyProtection="1">
      <alignment horizontal="center" vertical="center"/>
    </xf>
    <xf numFmtId="2" fontId="29" fillId="36" borderId="64" xfId="0" applyNumberFormat="1" applyFont="1" applyFill="1" applyBorder="1" applyAlignment="1" applyProtection="1">
      <alignment horizontal="center" vertical="center"/>
    </xf>
    <xf numFmtId="165" fontId="9" fillId="37" borderId="84" xfId="4" applyFont="1" applyFill="1" applyBorder="1" applyAlignment="1" applyProtection="1">
      <alignment vertical="center"/>
    </xf>
    <xf numFmtId="1" fontId="7" fillId="36" borderId="19" xfId="0" applyNumberFormat="1" applyFont="1" applyFill="1" applyBorder="1" applyAlignment="1" applyProtection="1">
      <alignment horizontal="center" vertical="center"/>
    </xf>
    <xf numFmtId="1" fontId="7" fillId="36" borderId="16" xfId="0" applyNumberFormat="1" applyFont="1" applyFill="1" applyBorder="1" applyAlignment="1" applyProtection="1">
      <alignment horizontal="center" vertical="center"/>
    </xf>
    <xf numFmtId="1" fontId="10" fillId="36" borderId="71" xfId="0" applyNumberFormat="1" applyFont="1" applyFill="1" applyBorder="1" applyAlignment="1" applyProtection="1">
      <alignment horizontal="center" vertical="center"/>
      <protection hidden="1"/>
    </xf>
    <xf numFmtId="165" fontId="9" fillId="37" borderId="67" xfId="4" applyFont="1" applyFill="1" applyBorder="1" applyAlignment="1" applyProtection="1">
      <alignment vertical="center" wrapText="1"/>
      <protection hidden="1"/>
    </xf>
    <xf numFmtId="1" fontId="7" fillId="36" borderId="70" xfId="0" applyNumberFormat="1" applyFont="1" applyFill="1" applyBorder="1" applyAlignment="1" applyProtection="1">
      <alignment horizontal="center" vertical="center"/>
      <protection hidden="1"/>
    </xf>
    <xf numFmtId="1" fontId="7" fillId="36" borderId="69" xfId="0" applyNumberFormat="1" applyFont="1" applyFill="1" applyBorder="1" applyAlignment="1" applyProtection="1">
      <alignment horizontal="center" vertical="center"/>
      <protection hidden="1"/>
    </xf>
    <xf numFmtId="0" fontId="7" fillId="36" borderId="69" xfId="0" applyFont="1" applyFill="1" applyBorder="1" applyAlignment="1" applyProtection="1">
      <alignment horizontal="center" vertical="center"/>
      <protection hidden="1"/>
    </xf>
    <xf numFmtId="165" fontId="9" fillId="37" borderId="12" xfId="4" applyFont="1" applyFill="1" applyBorder="1" applyAlignment="1" applyProtection="1">
      <alignment vertical="center" wrapText="1"/>
      <protection hidden="1"/>
    </xf>
    <xf numFmtId="1" fontId="7" fillId="36" borderId="13" xfId="0" applyNumberFormat="1" applyFont="1" applyFill="1" applyBorder="1" applyAlignment="1" applyProtection="1">
      <alignment horizontal="center" vertical="center"/>
      <protection hidden="1"/>
    </xf>
    <xf numFmtId="1" fontId="7" fillId="36" borderId="10" xfId="0" applyNumberFormat="1" applyFont="1" applyFill="1" applyBorder="1" applyAlignment="1" applyProtection="1">
      <alignment horizontal="center" vertical="center"/>
      <protection hidden="1"/>
    </xf>
    <xf numFmtId="1" fontId="10" fillId="36" borderId="19" xfId="0" applyNumberFormat="1" applyFont="1" applyFill="1" applyBorder="1" applyAlignment="1" applyProtection="1">
      <alignment horizontal="center" vertical="center"/>
      <protection hidden="1"/>
    </xf>
    <xf numFmtId="165" fontId="9" fillId="37" borderId="18" xfId="4" applyFont="1" applyFill="1" applyBorder="1" applyAlignment="1" applyProtection="1">
      <alignment vertical="center" wrapText="1"/>
      <protection hidden="1"/>
    </xf>
    <xf numFmtId="0" fontId="7" fillId="36" borderId="19" xfId="0" applyFont="1" applyFill="1" applyBorder="1" applyAlignment="1" applyProtection="1">
      <alignment horizontal="center" vertical="center"/>
      <protection hidden="1"/>
    </xf>
    <xf numFmtId="0" fontId="7" fillId="36" borderId="16" xfId="0" applyFont="1" applyFill="1" applyBorder="1" applyAlignment="1" applyProtection="1">
      <alignment horizontal="center" vertical="center"/>
      <protection hidden="1"/>
    </xf>
    <xf numFmtId="164" fontId="7" fillId="36" borderId="18" xfId="1" applyNumberFormat="1" applyFont="1" applyFill="1" applyBorder="1" applyAlignment="1" applyProtection="1">
      <alignment horizontal="center" vertical="center"/>
    </xf>
    <xf numFmtId="1" fontId="10" fillId="36" borderId="13" xfId="0" applyNumberFormat="1" applyFont="1" applyFill="1" applyBorder="1" applyAlignment="1" applyProtection="1">
      <alignment horizontal="center" vertical="center"/>
      <protection hidden="1"/>
    </xf>
    <xf numFmtId="0" fontId="7" fillId="36" borderId="70" xfId="0" applyFont="1" applyFill="1" applyBorder="1" applyAlignment="1" applyProtection="1">
      <alignment horizontal="center" vertical="center"/>
      <protection hidden="1"/>
    </xf>
    <xf numFmtId="0" fontId="7" fillId="36" borderId="84" xfId="0" applyFont="1" applyFill="1" applyBorder="1" applyAlignment="1" applyProtection="1">
      <alignment horizontal="center" vertical="center"/>
      <protection hidden="1"/>
    </xf>
    <xf numFmtId="0" fontId="7" fillId="36" borderId="14" xfId="0" applyFont="1" applyFill="1" applyBorder="1" applyAlignment="1" applyProtection="1">
      <alignment horizontal="center" vertical="center"/>
      <protection hidden="1"/>
    </xf>
    <xf numFmtId="1" fontId="10" fillId="36" borderId="78" xfId="0" applyNumberFormat="1" applyFont="1" applyFill="1" applyBorder="1" applyAlignment="1" applyProtection="1">
      <alignment horizontal="center" vertical="center"/>
      <protection hidden="1"/>
    </xf>
    <xf numFmtId="1" fontId="10" fillId="36" borderId="7" xfId="0" applyNumberFormat="1" applyFont="1" applyFill="1" applyBorder="1" applyAlignment="1" applyProtection="1">
      <alignment horizontal="center" vertical="center"/>
      <protection hidden="1"/>
    </xf>
    <xf numFmtId="165" fontId="9" fillId="37" borderId="6" xfId="4" applyFont="1" applyFill="1" applyBorder="1" applyAlignment="1" applyProtection="1">
      <alignment vertical="center" wrapText="1"/>
      <protection hidden="1"/>
    </xf>
    <xf numFmtId="0" fontId="7" fillId="36" borderId="7" xfId="0" applyFont="1" applyFill="1" applyBorder="1" applyAlignment="1" applyProtection="1">
      <alignment horizontal="center" vertical="center"/>
      <protection hidden="1"/>
    </xf>
    <xf numFmtId="0" fontId="7" fillId="36" borderId="4" xfId="0" applyFont="1" applyFill="1" applyBorder="1" applyAlignment="1" applyProtection="1">
      <alignment horizontal="center" vertical="center"/>
      <protection hidden="1"/>
    </xf>
    <xf numFmtId="1" fontId="10" fillId="36" borderId="21" xfId="0" applyNumberFormat="1" applyFont="1" applyFill="1" applyBorder="1" applyAlignment="1" applyProtection="1">
      <alignment horizontal="center" vertical="center"/>
      <protection hidden="1"/>
    </xf>
    <xf numFmtId="1" fontId="7" fillId="36" borderId="354" xfId="0" applyNumberFormat="1" applyFont="1" applyFill="1" applyBorder="1" applyAlignment="1" applyProtection="1">
      <alignment horizontal="center" vertical="center"/>
    </xf>
    <xf numFmtId="1" fontId="7" fillId="36" borderId="69" xfId="0" applyNumberFormat="1" applyFont="1" applyFill="1" applyBorder="1" applyAlignment="1" applyProtection="1">
      <alignment horizontal="center" vertical="center"/>
    </xf>
    <xf numFmtId="0" fontId="7" fillId="36" borderId="82" xfId="0" applyFont="1" applyFill="1" applyBorder="1" applyAlignment="1" applyProtection="1">
      <alignment horizontal="center" vertical="center"/>
      <protection hidden="1"/>
    </xf>
    <xf numFmtId="0" fontId="7" fillId="36" borderId="77" xfId="0" applyFont="1" applyFill="1" applyBorder="1" applyAlignment="1" applyProtection="1">
      <alignment horizontal="center" vertical="center"/>
      <protection hidden="1"/>
    </xf>
    <xf numFmtId="0" fontId="7" fillId="36" borderId="133" xfId="0" applyFont="1" applyFill="1" applyBorder="1" applyAlignment="1" applyProtection="1">
      <alignment horizontal="center" vertical="center"/>
      <protection hidden="1"/>
    </xf>
    <xf numFmtId="1" fontId="10" fillId="36" borderId="81" xfId="0" applyNumberFormat="1" applyFont="1" applyFill="1" applyBorder="1" applyAlignment="1" applyProtection="1">
      <alignment horizontal="center" vertical="center"/>
      <protection hidden="1"/>
    </xf>
    <xf numFmtId="165" fontId="9" fillId="37" borderId="79" xfId="4" applyFont="1" applyFill="1" applyBorder="1" applyAlignment="1" applyProtection="1">
      <alignment vertical="center" wrapText="1"/>
      <protection hidden="1"/>
    </xf>
    <xf numFmtId="0" fontId="7" fillId="36" borderId="78" xfId="0" applyFont="1" applyFill="1" applyBorder="1" applyAlignment="1" applyProtection="1">
      <alignment horizontal="center" vertical="center"/>
      <protection hidden="1"/>
    </xf>
    <xf numFmtId="0" fontId="7" fillId="36" borderId="80" xfId="0" applyFont="1" applyFill="1" applyBorder="1" applyAlignment="1" applyProtection="1">
      <alignment horizontal="center" vertical="center"/>
      <protection hidden="1"/>
    </xf>
    <xf numFmtId="164" fontId="7" fillId="36" borderId="276" xfId="2" applyNumberFormat="1" applyFont="1" applyFill="1" applyBorder="1" applyAlignment="1" applyProtection="1">
      <alignment horizontal="center" vertical="center"/>
    </xf>
    <xf numFmtId="1" fontId="7" fillId="36" borderId="199" xfId="0" applyNumberFormat="1" applyFont="1" applyFill="1" applyBorder="1" applyAlignment="1" applyProtection="1">
      <alignment horizontal="center" vertical="center"/>
    </xf>
    <xf numFmtId="0" fontId="10" fillId="36" borderId="15" xfId="0" quotePrefix="1" applyFont="1" applyFill="1" applyBorder="1" applyAlignment="1" applyProtection="1">
      <alignment horizontal="center" vertical="center"/>
    </xf>
    <xf numFmtId="0" fontId="10" fillId="36" borderId="15" xfId="0" quotePrefix="1" applyFont="1" applyFill="1" applyBorder="1" applyAlignment="1" applyProtection="1">
      <alignment horizontal="center" vertical="center" wrapText="1"/>
    </xf>
    <xf numFmtId="164" fontId="7" fillId="36" borderId="12" xfId="2" applyNumberFormat="1" applyFont="1" applyFill="1" applyBorder="1" applyAlignment="1" applyProtection="1">
      <alignment horizontal="center" vertical="center"/>
    </xf>
    <xf numFmtId="0" fontId="7" fillId="36" borderId="16" xfId="0" applyNumberFormat="1" applyFont="1" applyFill="1" applyBorder="1" applyAlignment="1" applyProtection="1">
      <alignment horizontal="center" vertical="center"/>
    </xf>
    <xf numFmtId="0" fontId="7" fillId="36" borderId="10" xfId="0" applyNumberFormat="1" applyFont="1" applyFill="1" applyBorder="1" applyAlignment="1" applyProtection="1">
      <alignment horizontal="center" vertical="center"/>
    </xf>
    <xf numFmtId="0" fontId="10" fillId="36" borderId="81" xfId="0" applyFont="1" applyFill="1" applyBorder="1" applyAlignment="1" applyProtection="1">
      <alignment horizontal="center" vertical="center"/>
    </xf>
    <xf numFmtId="0" fontId="0" fillId="36" borderId="85" xfId="0" applyFill="1" applyBorder="1" applyAlignment="1" applyProtection="1">
      <alignment horizontal="left" vertical="center" wrapText="1"/>
    </xf>
    <xf numFmtId="0" fontId="7" fillId="36" borderId="80" xfId="0" applyNumberFormat="1" applyFont="1" applyFill="1" applyBorder="1" applyAlignment="1" applyProtection="1">
      <alignment horizontal="center" vertical="center"/>
    </xf>
    <xf numFmtId="0" fontId="10" fillId="36" borderId="9" xfId="0" applyFont="1" applyFill="1" applyBorder="1" applyAlignment="1" applyProtection="1">
      <alignment horizontal="center" vertical="center"/>
    </xf>
    <xf numFmtId="0" fontId="7" fillId="36" borderId="4" xfId="0" applyNumberFormat="1" applyFont="1" applyFill="1" applyBorder="1" applyAlignment="1" applyProtection="1">
      <alignment horizontal="center" vertical="center"/>
    </xf>
    <xf numFmtId="0" fontId="43" fillId="38" borderId="115" xfId="0" applyFont="1" applyFill="1" applyBorder="1" applyAlignment="1" applyProtection="1">
      <alignment horizontal="center" vertical="center" wrapText="1"/>
    </xf>
    <xf numFmtId="0" fontId="9" fillId="37" borderId="114" xfId="0" applyFont="1" applyFill="1" applyBorder="1" applyAlignment="1" applyProtection="1">
      <alignment vertical="center"/>
    </xf>
    <xf numFmtId="0" fontId="42" fillId="38" borderId="113" xfId="0" applyFont="1" applyFill="1" applyBorder="1" applyAlignment="1" applyProtection="1">
      <alignment horizontal="center" vertical="center"/>
    </xf>
    <xf numFmtId="0" fontId="42" fillId="38" borderId="112" xfId="0" applyFont="1" applyFill="1" applyBorder="1" applyAlignment="1" applyProtection="1">
      <alignment horizontal="center" vertical="center"/>
    </xf>
    <xf numFmtId="164" fontId="7" fillId="36" borderId="204" xfId="2" applyNumberFormat="1" applyFont="1" applyFill="1" applyBorder="1" applyAlignment="1" applyProtection="1">
      <alignment horizontal="center" vertical="center"/>
    </xf>
    <xf numFmtId="0" fontId="43" fillId="38" borderId="109" xfId="0" applyFont="1" applyFill="1" applyBorder="1" applyAlignment="1" applyProtection="1">
      <alignment horizontal="center" vertical="center"/>
    </xf>
    <xf numFmtId="0" fontId="9" fillId="37" borderId="108" xfId="0" applyFont="1" applyFill="1" applyBorder="1" applyAlignment="1" applyProtection="1">
      <alignment vertical="center"/>
    </xf>
    <xf numFmtId="0" fontId="42" fillId="38" borderId="86" xfId="0" applyFont="1" applyFill="1" applyBorder="1" applyAlignment="1" applyProtection="1">
      <alignment horizontal="center" vertical="center"/>
    </xf>
    <xf numFmtId="0" fontId="42" fillId="38" borderId="107" xfId="0" applyFont="1" applyFill="1" applyBorder="1" applyAlignment="1" applyProtection="1">
      <alignment horizontal="center" vertical="center"/>
    </xf>
    <xf numFmtId="0" fontId="43" fillId="38" borderId="109" xfId="0" applyFont="1" applyFill="1" applyBorder="1" applyAlignment="1" applyProtection="1">
      <alignment horizontal="center" vertical="center" wrapText="1"/>
    </xf>
    <xf numFmtId="2" fontId="42" fillId="38" borderId="107" xfId="0" applyNumberFormat="1" applyFont="1" applyFill="1" applyBorder="1" applyAlignment="1" applyProtection="1">
      <alignment horizontal="center" vertical="center"/>
    </xf>
    <xf numFmtId="0" fontId="9" fillId="37" borderId="108" xfId="0" applyFont="1" applyFill="1" applyBorder="1" applyAlignment="1" applyProtection="1">
      <alignment vertical="center" wrapText="1"/>
    </xf>
    <xf numFmtId="0" fontId="10" fillId="36" borderId="203" xfId="0" applyFont="1" applyFill="1" applyBorder="1" applyAlignment="1" applyProtection="1">
      <alignment horizontal="center" vertical="center" wrapText="1"/>
    </xf>
    <xf numFmtId="0" fontId="0" fillId="36" borderId="200" xfId="0" applyFill="1" applyBorder="1" applyAlignment="1" applyProtection="1">
      <alignment horizontal="left" vertical="center" wrapText="1"/>
    </xf>
    <xf numFmtId="1" fontId="7" fillId="36" borderId="202" xfId="0" applyNumberFormat="1" applyFont="1" applyFill="1" applyBorder="1" applyAlignment="1" applyProtection="1">
      <alignment horizontal="center" vertical="center"/>
    </xf>
    <xf numFmtId="0" fontId="7" fillId="36" borderId="201" xfId="0" applyFont="1" applyFill="1" applyBorder="1" applyAlignment="1" applyProtection="1">
      <alignment horizontal="center" vertical="center"/>
    </xf>
    <xf numFmtId="2" fontId="7" fillId="36" borderId="201" xfId="0" applyNumberFormat="1" applyFont="1" applyFill="1" applyBorder="1" applyAlignment="1" applyProtection="1">
      <alignment horizontal="center" vertical="center"/>
    </xf>
    <xf numFmtId="164" fontId="7" fillId="36" borderId="200" xfId="0" applyNumberFormat="1" applyFont="1" applyFill="1" applyBorder="1" applyAlignment="1" applyProtection="1">
      <alignment horizontal="center" vertical="center"/>
    </xf>
    <xf numFmtId="12" fontId="7" fillId="36" borderId="121" xfId="0" applyNumberFormat="1" applyFont="1" applyFill="1" applyBorder="1" applyAlignment="1" applyProtection="1">
      <alignment horizontal="center" vertical="center"/>
    </xf>
    <xf numFmtId="12" fontId="7" fillId="36" borderId="10" xfId="0" applyNumberFormat="1" applyFont="1" applyFill="1" applyBorder="1" applyAlignment="1" applyProtection="1">
      <alignment horizontal="center" vertical="center"/>
    </xf>
    <xf numFmtId="12" fontId="7" fillId="36" borderId="64" xfId="0" applyNumberFormat="1" applyFont="1" applyFill="1" applyBorder="1" applyAlignment="1" applyProtection="1">
      <alignment horizontal="center" vertical="center"/>
    </xf>
    <xf numFmtId="0" fontId="0" fillId="36" borderId="125" xfId="0" applyFill="1" applyBorder="1" applyAlignment="1" applyProtection="1">
      <alignment horizontal="left" vertical="center"/>
    </xf>
    <xf numFmtId="0" fontId="10" fillId="36" borderId="134" xfId="0" applyFont="1" applyFill="1" applyBorder="1" applyAlignment="1" applyProtection="1">
      <alignment horizontal="center" vertical="center"/>
    </xf>
    <xf numFmtId="0" fontId="7" fillId="36" borderId="12" xfId="0" applyFont="1" applyFill="1" applyBorder="1" applyAlignment="1" applyProtection="1">
      <alignment horizontal="left" vertical="center"/>
    </xf>
    <xf numFmtId="0" fontId="7" fillId="36" borderId="12" xfId="0" applyFont="1" applyFill="1" applyBorder="1" applyAlignment="1" applyProtection="1">
      <alignment horizontal="left" vertical="center" wrapText="1"/>
    </xf>
    <xf numFmtId="0" fontId="10" fillId="36" borderId="115" xfId="0" applyFont="1" applyFill="1" applyBorder="1" applyAlignment="1" applyProtection="1">
      <alignment horizontal="center" vertical="center" wrapText="1"/>
    </xf>
    <xf numFmtId="2" fontId="7" fillId="36" borderId="195" xfId="0" applyNumberFormat="1" applyFont="1" applyFill="1" applyBorder="1" applyAlignment="1" applyProtection="1">
      <alignment horizontal="center" vertical="center"/>
    </xf>
    <xf numFmtId="0" fontId="7" fillId="36" borderId="172" xfId="0" applyFont="1" applyFill="1" applyBorder="1" applyAlignment="1" applyProtection="1">
      <alignment horizontal="center" vertical="center"/>
    </xf>
    <xf numFmtId="2" fontId="7" fillId="36" borderId="172" xfId="0" applyNumberFormat="1" applyFont="1" applyFill="1" applyBorder="1" applyAlignment="1" applyProtection="1">
      <alignment horizontal="center" vertical="center"/>
    </xf>
    <xf numFmtId="164" fontId="7" fillId="36" borderId="174" xfId="2" applyNumberFormat="1" applyFont="1" applyFill="1" applyBorder="1" applyAlignment="1" applyProtection="1">
      <alignment horizontal="center" vertical="center"/>
    </xf>
    <xf numFmtId="0" fontId="10" fillId="36" borderId="109" xfId="0" applyFont="1" applyFill="1" applyBorder="1" applyAlignment="1" applyProtection="1">
      <alignment horizontal="center" vertical="center" wrapText="1"/>
    </xf>
    <xf numFmtId="2" fontId="7" fillId="36" borderId="163" xfId="0" applyNumberFormat="1" applyFont="1" applyFill="1" applyBorder="1" applyAlignment="1" applyProtection="1">
      <alignment horizontal="center" vertical="center"/>
    </xf>
    <xf numFmtId="0" fontId="0" fillId="36" borderId="108" xfId="0" applyFill="1" applyBorder="1" applyAlignment="1" applyProtection="1">
      <alignment horizontal="left" vertical="center" wrapText="1"/>
    </xf>
    <xf numFmtId="0" fontId="0" fillId="36" borderId="103" xfId="0" applyFill="1" applyBorder="1" applyAlignment="1" applyProtection="1">
      <alignment horizontal="left" vertical="center" wrapText="1"/>
    </xf>
    <xf numFmtId="2" fontId="7" fillId="36" borderId="207" xfId="0" applyNumberFormat="1" applyFont="1" applyFill="1" applyBorder="1" applyAlignment="1" applyProtection="1">
      <alignment horizontal="center" vertical="center"/>
    </xf>
    <xf numFmtId="0" fontId="7" fillId="36" borderId="193" xfId="0" applyFont="1" applyFill="1" applyBorder="1" applyAlignment="1" applyProtection="1">
      <alignment horizontal="center" vertical="center"/>
    </xf>
    <xf numFmtId="2" fontId="7" fillId="36" borderId="193" xfId="0" applyNumberFormat="1" applyFont="1" applyFill="1" applyBorder="1" applyAlignment="1" applyProtection="1">
      <alignment horizontal="center" vertical="center"/>
    </xf>
    <xf numFmtId="164" fontId="7" fillId="36" borderId="206" xfId="0" applyNumberFormat="1" applyFont="1" applyFill="1" applyBorder="1" applyAlignment="1" applyProtection="1">
      <alignment horizontal="center" vertical="center"/>
    </xf>
    <xf numFmtId="1" fontId="10" fillId="36" borderId="21" xfId="0" applyNumberFormat="1" applyFont="1" applyFill="1" applyBorder="1" applyAlignment="1" applyProtection="1">
      <alignment horizontal="center" vertical="center" wrapText="1"/>
    </xf>
    <xf numFmtId="0" fontId="14" fillId="36" borderId="10" xfId="0" applyFont="1" applyFill="1" applyBorder="1" applyAlignment="1" applyProtection="1">
      <alignment horizontal="center" vertical="center"/>
    </xf>
    <xf numFmtId="0" fontId="50" fillId="39" borderId="0" xfId="0" applyFont="1" applyFill="1" applyAlignment="1">
      <alignment vertical="top" wrapText="1" readingOrder="1"/>
    </xf>
    <xf numFmtId="169" fontId="50" fillId="39" borderId="0" xfId="0" applyNumberFormat="1" applyFont="1" applyFill="1" applyAlignment="1">
      <alignment horizontal="right" vertical="top" wrapText="1" readingOrder="1"/>
    </xf>
    <xf numFmtId="0" fontId="49" fillId="39" borderId="0" xfId="0" applyFont="1" applyFill="1"/>
    <xf numFmtId="44" fontId="49" fillId="39" borderId="0" xfId="0" applyNumberFormat="1" applyFont="1" applyFill="1"/>
    <xf numFmtId="0" fontId="50" fillId="39" borderId="213" xfId="0" applyFont="1" applyFill="1" applyBorder="1" applyAlignment="1">
      <alignment vertical="top" wrapText="1" readingOrder="1"/>
    </xf>
    <xf numFmtId="169" fontId="50" fillId="39" borderId="213" xfId="0" applyNumberFormat="1" applyFont="1" applyFill="1" applyBorder="1" applyAlignment="1">
      <alignment horizontal="right" vertical="top" wrapText="1" readingOrder="1"/>
    </xf>
    <xf numFmtId="0" fontId="49" fillId="39" borderId="213" xfId="0" applyFont="1" applyFill="1" applyBorder="1"/>
    <xf numFmtId="44" fontId="49" fillId="39" borderId="213" xfId="0" applyNumberFormat="1" applyFont="1" applyFill="1" applyBorder="1"/>
    <xf numFmtId="0" fontId="4" fillId="39" borderId="242" xfId="0" applyFont="1" applyFill="1" applyBorder="1" applyAlignment="1" applyProtection="1">
      <alignment horizontal="right"/>
      <protection locked="0" hidden="1"/>
    </xf>
    <xf numFmtId="0" fontId="6" fillId="39" borderId="17" xfId="0" applyFont="1" applyFill="1" applyBorder="1" applyAlignment="1" applyProtection="1">
      <alignment horizontal="center" vertical="center" wrapText="1"/>
      <protection locked="0" hidden="1"/>
    </xf>
    <xf numFmtId="0" fontId="6" fillId="39" borderId="16" xfId="0" applyFont="1" applyFill="1" applyBorder="1" applyAlignment="1" applyProtection="1">
      <alignment horizontal="center" vertical="center" wrapText="1"/>
      <protection locked="0" hidden="1"/>
    </xf>
    <xf numFmtId="0" fontId="6" fillId="39" borderId="18" xfId="0" applyFont="1" applyFill="1" applyBorder="1" applyAlignment="1" applyProtection="1">
      <alignment horizontal="center" vertical="center" wrapText="1"/>
      <protection locked="0" hidden="1"/>
    </xf>
    <xf numFmtId="0" fontId="6" fillId="39" borderId="11" xfId="0" applyFont="1" applyFill="1" applyBorder="1" applyAlignment="1" applyProtection="1">
      <alignment horizontal="center" vertical="center" wrapText="1"/>
      <protection locked="0"/>
    </xf>
    <xf numFmtId="0" fontId="6" fillId="39" borderId="10" xfId="0" applyFont="1" applyFill="1" applyBorder="1" applyAlignment="1" applyProtection="1">
      <alignment horizontal="center" vertical="center" wrapText="1"/>
      <protection locked="0"/>
    </xf>
    <xf numFmtId="0" fontId="6" fillId="39" borderId="10" xfId="0" applyFont="1" applyFill="1" applyBorder="1" applyAlignment="1" applyProtection="1">
      <alignment horizontal="center" vertical="center" wrapText="1"/>
      <protection locked="0" hidden="1"/>
    </xf>
    <xf numFmtId="0" fontId="6" fillId="39" borderId="12" xfId="0" applyFont="1" applyFill="1" applyBorder="1" applyAlignment="1" applyProtection="1">
      <alignment horizontal="center" vertical="center" wrapText="1"/>
      <protection locked="0" hidden="1"/>
    </xf>
    <xf numFmtId="0" fontId="6" fillId="39" borderId="11" xfId="0" applyFont="1" applyFill="1" applyBorder="1" applyAlignment="1" applyProtection="1">
      <alignment horizontal="center" vertical="center" wrapText="1"/>
      <protection locked="0" hidden="1"/>
    </xf>
    <xf numFmtId="0" fontId="6" fillId="39" borderId="135" xfId="0" applyFont="1" applyFill="1" applyBorder="1" applyAlignment="1" applyProtection="1">
      <alignment horizontal="center" vertical="center" wrapText="1"/>
      <protection locked="0"/>
    </xf>
    <xf numFmtId="0" fontId="6" fillId="39" borderId="80" xfId="0" applyFont="1" applyFill="1" applyBorder="1" applyAlignment="1" applyProtection="1">
      <alignment horizontal="center" vertical="center" wrapText="1"/>
      <protection locked="0"/>
    </xf>
    <xf numFmtId="0" fontId="6" fillId="39" borderId="80" xfId="0" applyFont="1" applyFill="1" applyBorder="1" applyAlignment="1" applyProtection="1">
      <alignment horizontal="center" vertical="center" wrapText="1"/>
      <protection locked="0" hidden="1"/>
    </xf>
    <xf numFmtId="0" fontId="6" fillId="39" borderId="119" xfId="0" applyFont="1" applyFill="1" applyBorder="1" applyAlignment="1" applyProtection="1">
      <alignment horizontal="center" vertical="center" wrapText="1"/>
      <protection locked="0" hidden="1"/>
    </xf>
    <xf numFmtId="0" fontId="6" fillId="39" borderId="64" xfId="0" applyFont="1" applyFill="1" applyBorder="1" applyAlignment="1" applyProtection="1">
      <alignment horizontal="center" vertical="center" wrapText="1"/>
      <protection locked="0" hidden="1"/>
    </xf>
    <xf numFmtId="0" fontId="6" fillId="39" borderId="66" xfId="0" applyFont="1" applyFill="1" applyBorder="1" applyAlignment="1" applyProtection="1">
      <alignment horizontal="center" vertical="center" wrapText="1"/>
      <protection locked="0" hidden="1"/>
    </xf>
    <xf numFmtId="0" fontId="6" fillId="39" borderId="360" xfId="0" applyFont="1" applyFill="1" applyBorder="1" applyAlignment="1" applyProtection="1">
      <alignment horizontal="center" vertical="center" wrapText="1"/>
      <protection locked="0" hidden="1"/>
    </xf>
    <xf numFmtId="0" fontId="6" fillId="39" borderId="274" xfId="0" applyFont="1" applyFill="1" applyBorder="1" applyAlignment="1" applyProtection="1">
      <alignment horizontal="center" vertical="center" wrapText="1"/>
      <protection locked="0" hidden="1"/>
    </xf>
    <xf numFmtId="0" fontId="6" fillId="39" borderId="328" xfId="0" applyFont="1" applyFill="1" applyBorder="1" applyAlignment="1" applyProtection="1">
      <alignment horizontal="center" vertical="center" wrapText="1"/>
      <protection locked="0" hidden="1"/>
    </xf>
    <xf numFmtId="0" fontId="6" fillId="39" borderId="119" xfId="0" applyFont="1" applyFill="1" applyBorder="1" applyAlignment="1" applyProtection="1">
      <alignment horizontal="center" vertical="center" wrapText="1"/>
      <protection locked="0"/>
    </xf>
    <xf numFmtId="0" fontId="6" fillId="39" borderId="17" xfId="0" applyFont="1" applyFill="1" applyBorder="1" applyAlignment="1" applyProtection="1">
      <alignment horizontal="center" vertical="center" wrapText="1"/>
      <protection locked="0"/>
    </xf>
    <xf numFmtId="0" fontId="6" fillId="39" borderId="16" xfId="0" applyFont="1" applyFill="1" applyBorder="1" applyAlignment="1" applyProtection="1">
      <alignment horizontal="center" vertical="center" wrapText="1"/>
      <protection locked="0"/>
    </xf>
    <xf numFmtId="0" fontId="24" fillId="39" borderId="11" xfId="0" applyFont="1" applyFill="1" applyBorder="1" applyAlignment="1" applyProtection="1">
      <alignment horizontal="center" vertical="center" wrapText="1"/>
      <protection locked="0"/>
    </xf>
    <xf numFmtId="0" fontId="24" fillId="39" borderId="10" xfId="0" applyFont="1" applyFill="1" applyBorder="1" applyAlignment="1" applyProtection="1">
      <alignment horizontal="center" vertical="center" wrapText="1"/>
      <protection locked="0"/>
    </xf>
    <xf numFmtId="0" fontId="6" fillId="39" borderId="79" xfId="0" applyFont="1" applyFill="1" applyBorder="1" applyAlignment="1" applyProtection="1">
      <alignment horizontal="center" vertical="center" wrapText="1"/>
      <protection locked="0" hidden="1"/>
    </xf>
    <xf numFmtId="0" fontId="6" fillId="39" borderId="64" xfId="0" applyFont="1" applyFill="1" applyBorder="1" applyAlignment="1" applyProtection="1">
      <alignment horizontal="center" vertical="center" wrapText="1"/>
      <protection locked="0"/>
    </xf>
    <xf numFmtId="0" fontId="6" fillId="39" borderId="133" xfId="0" applyFont="1" applyFill="1" applyBorder="1" applyAlignment="1" applyProtection="1">
      <alignment horizontal="center" vertical="center" wrapText="1"/>
      <protection locked="0" hidden="1"/>
    </xf>
    <xf numFmtId="0" fontId="6" fillId="39" borderId="69" xfId="0" applyFont="1" applyFill="1" applyBorder="1" applyAlignment="1" applyProtection="1">
      <alignment horizontal="center" vertical="center" wrapText="1"/>
      <protection locked="0" hidden="1"/>
    </xf>
    <xf numFmtId="0" fontId="6" fillId="39" borderId="138" xfId="0" applyFont="1" applyFill="1" applyBorder="1" applyAlignment="1" applyProtection="1">
      <alignment horizontal="center" vertical="center" wrapText="1"/>
      <protection locked="0" hidden="1"/>
    </xf>
    <xf numFmtId="0" fontId="6" fillId="39" borderId="77" xfId="0" applyFont="1" applyFill="1" applyBorder="1" applyAlignment="1" applyProtection="1">
      <alignment horizontal="center" vertical="center" wrapText="1"/>
      <protection locked="0" hidden="1"/>
    </xf>
    <xf numFmtId="0" fontId="6" fillId="39" borderId="276" xfId="0" applyFont="1" applyFill="1" applyBorder="1" applyAlignment="1" applyProtection="1">
      <alignment horizontal="center" vertical="center" wrapText="1"/>
      <protection locked="0" hidden="1"/>
    </xf>
    <xf numFmtId="0" fontId="6" fillId="39" borderId="135" xfId="0" applyFont="1" applyFill="1" applyBorder="1" applyAlignment="1" applyProtection="1">
      <alignment horizontal="center" vertical="center" wrapText="1"/>
      <protection locked="0" hidden="1"/>
    </xf>
    <xf numFmtId="164" fontId="4" fillId="39" borderId="292" xfId="2" applyNumberFormat="1" applyFont="1" applyFill="1" applyBorder="1" applyAlignment="1" applyProtection="1">
      <alignment horizontal="center" vertical="center"/>
      <protection locked="0" hidden="1"/>
    </xf>
    <xf numFmtId="0" fontId="10" fillId="39" borderId="209" xfId="0" applyFont="1" applyFill="1" applyBorder="1" applyAlignment="1" applyProtection="1">
      <alignment vertical="center" wrapText="1"/>
      <protection locked="0" hidden="1"/>
    </xf>
    <xf numFmtId="0" fontId="7" fillId="39" borderId="289" xfId="0" applyFont="1" applyFill="1" applyBorder="1" applyProtection="1">
      <protection locked="0" hidden="1"/>
    </xf>
    <xf numFmtId="0" fontId="6" fillId="39" borderId="19" xfId="0" applyFont="1" applyFill="1" applyBorder="1" applyAlignment="1" applyProtection="1">
      <alignment horizontal="center" vertical="center" wrapText="1"/>
      <protection locked="0"/>
    </xf>
    <xf numFmtId="0" fontId="6" fillId="39" borderId="18" xfId="0" applyFont="1" applyFill="1" applyBorder="1" applyAlignment="1" applyProtection="1">
      <alignment horizontal="center" vertical="center" wrapText="1"/>
      <protection locked="0"/>
    </xf>
    <xf numFmtId="0" fontId="6" fillId="39" borderId="13" xfId="0" applyFont="1" applyFill="1" applyBorder="1" applyAlignment="1" applyProtection="1">
      <alignment horizontal="center" vertical="center" wrapText="1"/>
      <protection locked="0"/>
    </xf>
    <xf numFmtId="0" fontId="6" fillId="39" borderId="12" xfId="0" applyFont="1" applyFill="1" applyBorder="1" applyAlignment="1" applyProtection="1">
      <alignment horizontal="center" vertical="center" wrapText="1"/>
      <protection locked="0"/>
    </xf>
    <xf numFmtId="0" fontId="6" fillId="39" borderId="7" xfId="0" applyFont="1" applyFill="1" applyBorder="1" applyAlignment="1" applyProtection="1">
      <alignment horizontal="center" vertical="center" wrapText="1"/>
      <protection locked="0"/>
    </xf>
    <xf numFmtId="0" fontId="6" fillId="39" borderId="4" xfId="0" applyFont="1" applyFill="1" applyBorder="1" applyAlignment="1" applyProtection="1">
      <alignment horizontal="center" vertical="center" wrapText="1"/>
      <protection locked="0"/>
    </xf>
    <xf numFmtId="0" fontId="6" fillId="39" borderId="6" xfId="0" applyFont="1" applyFill="1" applyBorder="1" applyAlignment="1" applyProtection="1">
      <alignment horizontal="center" vertical="center" wrapText="1"/>
      <protection locked="0"/>
    </xf>
    <xf numFmtId="0" fontId="6" fillId="39" borderId="65" xfId="0" applyFont="1" applyFill="1" applyBorder="1" applyAlignment="1" applyProtection="1">
      <alignment horizontal="center" vertical="center" wrapText="1"/>
      <protection locked="0"/>
    </xf>
    <xf numFmtId="0" fontId="6" fillId="39" borderId="66" xfId="0" applyFont="1" applyFill="1" applyBorder="1" applyAlignment="1" applyProtection="1">
      <alignment horizontal="center" vertical="center" wrapText="1"/>
      <protection locked="0"/>
    </xf>
    <xf numFmtId="0" fontId="6" fillId="39" borderId="124" xfId="0" applyFont="1" applyFill="1" applyBorder="1" applyAlignment="1" applyProtection="1">
      <alignment horizontal="center" vertical="center" wrapText="1"/>
      <protection locked="0"/>
    </xf>
    <xf numFmtId="0" fontId="6" fillId="39" borderId="121" xfId="0" applyFont="1" applyFill="1" applyBorder="1" applyAlignment="1" applyProtection="1">
      <alignment horizontal="center" vertical="center" wrapText="1"/>
      <protection locked="0"/>
    </xf>
    <xf numFmtId="0" fontId="6" fillId="39" borderId="123" xfId="0" applyFont="1" applyFill="1" applyBorder="1" applyAlignment="1" applyProtection="1">
      <alignment horizontal="center" vertical="center" wrapText="1"/>
      <protection locked="0"/>
    </xf>
    <xf numFmtId="0" fontId="6" fillId="39" borderId="70" xfId="0" applyFont="1" applyFill="1" applyBorder="1" applyAlignment="1" applyProtection="1">
      <alignment horizontal="center" vertical="center" wrapText="1"/>
      <protection locked="0"/>
    </xf>
    <xf numFmtId="0" fontId="6" fillId="39" borderId="69" xfId="0" applyFont="1" applyFill="1" applyBorder="1" applyAlignment="1" applyProtection="1">
      <alignment horizontal="center" vertical="center" wrapText="1"/>
      <protection locked="0"/>
    </xf>
    <xf numFmtId="0" fontId="6" fillId="39" borderId="67" xfId="0" applyFont="1" applyFill="1" applyBorder="1" applyAlignment="1" applyProtection="1">
      <alignment horizontal="center" vertical="center" wrapText="1"/>
      <protection locked="0"/>
    </xf>
    <xf numFmtId="0" fontId="6" fillId="39" borderId="122" xfId="0" applyFont="1" applyFill="1" applyBorder="1" applyAlignment="1" applyProtection="1">
      <alignment horizontal="center" vertical="center" wrapText="1"/>
      <protection locked="0"/>
    </xf>
    <xf numFmtId="0" fontId="6" fillId="39" borderId="133" xfId="0" applyFont="1" applyFill="1" applyBorder="1" applyAlignment="1" applyProtection="1">
      <alignment horizontal="center" vertical="center" wrapText="1"/>
      <protection locked="0"/>
    </xf>
    <xf numFmtId="0" fontId="6" fillId="39" borderId="196" xfId="0" applyFont="1" applyFill="1" applyBorder="1" applyAlignment="1" applyProtection="1">
      <alignment horizontal="center" vertical="center" wrapText="1"/>
      <protection locked="0"/>
    </xf>
    <xf numFmtId="0" fontId="6" fillId="39" borderId="87" xfId="0" applyFont="1" applyFill="1" applyBorder="1" applyAlignment="1" applyProtection="1">
      <alignment horizontal="center" vertical="center" wrapText="1"/>
      <protection locked="0"/>
    </xf>
    <xf numFmtId="0" fontId="6" fillId="39" borderId="129" xfId="0" applyFont="1" applyFill="1" applyBorder="1" applyAlignment="1" applyProtection="1">
      <alignment horizontal="center" vertical="center" wrapText="1"/>
      <protection locked="0"/>
    </xf>
    <xf numFmtId="0" fontId="38" fillId="39" borderId="124" xfId="0" applyFont="1" applyFill="1" applyBorder="1" applyAlignment="1" applyProtection="1">
      <alignment horizontal="center" vertical="center" wrapText="1"/>
      <protection locked="0"/>
    </xf>
    <xf numFmtId="0" fontId="38" fillId="39" borderId="121" xfId="0" applyFont="1" applyFill="1" applyBorder="1" applyAlignment="1" applyProtection="1">
      <alignment horizontal="center" vertical="center" wrapText="1"/>
      <protection locked="0"/>
    </xf>
    <xf numFmtId="0" fontId="38" fillId="39" borderId="123" xfId="0" applyFont="1" applyFill="1" applyBorder="1" applyAlignment="1" applyProtection="1">
      <alignment horizontal="center" vertical="center" wrapText="1"/>
      <protection locked="0"/>
    </xf>
    <xf numFmtId="0" fontId="38" fillId="39" borderId="13" xfId="0" applyFont="1" applyFill="1" applyBorder="1" applyAlignment="1" applyProtection="1">
      <alignment horizontal="center" vertical="center" wrapText="1"/>
      <protection locked="0"/>
    </xf>
    <xf numFmtId="0" fontId="38" fillId="39" borderId="10" xfId="0" applyFont="1" applyFill="1" applyBorder="1" applyAlignment="1" applyProtection="1">
      <alignment horizontal="center" vertical="center" wrapText="1"/>
      <protection locked="0"/>
    </xf>
    <xf numFmtId="0" fontId="38" fillId="39" borderId="12" xfId="0" applyFont="1" applyFill="1" applyBorder="1" applyAlignment="1" applyProtection="1">
      <alignment horizontal="center" vertical="center" wrapText="1"/>
      <protection locked="0"/>
    </xf>
    <xf numFmtId="0" fontId="6" fillId="39" borderId="79" xfId="0" applyFont="1" applyFill="1" applyBorder="1" applyAlignment="1" applyProtection="1">
      <alignment horizontal="center" vertical="center" wrapText="1"/>
      <protection locked="0"/>
    </xf>
    <xf numFmtId="0" fontId="6" fillId="39" borderId="179" xfId="0" applyFont="1" applyFill="1" applyBorder="1" applyAlignment="1" applyProtection="1">
      <alignment horizontal="center" vertical="center" wrapText="1"/>
      <protection locked="0"/>
    </xf>
    <xf numFmtId="0" fontId="6" fillId="39" borderId="178" xfId="0" applyFont="1" applyFill="1" applyBorder="1" applyAlignment="1" applyProtection="1">
      <alignment horizontal="center" vertical="center" wrapText="1"/>
      <protection locked="0"/>
    </xf>
    <xf numFmtId="0" fontId="6" fillId="39" borderId="177" xfId="0" applyFont="1" applyFill="1" applyBorder="1" applyAlignment="1" applyProtection="1">
      <alignment horizontal="center" vertical="center" wrapText="1"/>
      <protection locked="0"/>
    </xf>
    <xf numFmtId="0" fontId="6" fillId="39" borderId="112" xfId="0" applyFont="1" applyFill="1" applyBorder="1" applyAlignment="1" applyProtection="1">
      <alignment horizontal="center" vertical="center" wrapText="1"/>
      <protection locked="0"/>
    </xf>
    <xf numFmtId="0" fontId="6" fillId="39" borderId="114" xfId="0" applyFont="1" applyFill="1" applyBorder="1" applyAlignment="1" applyProtection="1">
      <alignment horizontal="center" vertical="center" wrapText="1"/>
      <protection locked="0"/>
    </xf>
    <xf numFmtId="0" fontId="6" fillId="39" borderId="107" xfId="0" applyFont="1" applyFill="1" applyBorder="1" applyAlignment="1" applyProtection="1">
      <alignment horizontal="center" vertical="center" wrapText="1"/>
      <protection locked="0"/>
    </xf>
    <xf numFmtId="0" fontId="6" fillId="39" borderId="108" xfId="0" applyFont="1" applyFill="1" applyBorder="1" applyAlignment="1" applyProtection="1">
      <alignment horizontal="center" vertical="center" wrapText="1"/>
      <protection locked="0"/>
    </xf>
    <xf numFmtId="0" fontId="6" fillId="39" borderId="101" xfId="0" applyFont="1" applyFill="1" applyBorder="1" applyAlignment="1" applyProtection="1">
      <alignment horizontal="center" vertical="center" wrapText="1"/>
      <protection locked="0"/>
    </xf>
    <xf numFmtId="0" fontId="6" fillId="39" borderId="103" xfId="0" applyFont="1" applyFill="1" applyBorder="1" applyAlignment="1" applyProtection="1">
      <alignment horizontal="center" vertical="center" wrapText="1"/>
      <protection locked="0"/>
    </xf>
    <xf numFmtId="0" fontId="6" fillId="39" borderId="97" xfId="0" applyFont="1" applyFill="1" applyBorder="1" applyAlignment="1" applyProtection="1">
      <alignment horizontal="center" vertical="center" wrapText="1"/>
      <protection locked="0"/>
    </xf>
    <xf numFmtId="0" fontId="6" fillId="39" borderId="99" xfId="0" applyFont="1" applyFill="1" applyBorder="1" applyAlignment="1" applyProtection="1">
      <alignment horizontal="center" vertical="center" wrapText="1"/>
      <protection locked="0"/>
    </xf>
    <xf numFmtId="0" fontId="6" fillId="39" borderId="93" xfId="0" applyFont="1" applyFill="1" applyBorder="1" applyAlignment="1" applyProtection="1">
      <alignment horizontal="center" vertical="center" wrapText="1"/>
      <protection locked="0"/>
    </xf>
    <xf numFmtId="0" fontId="6" fillId="39" borderId="95" xfId="0" applyFont="1" applyFill="1" applyBorder="1" applyAlignment="1" applyProtection="1">
      <alignment horizontal="center" vertical="center" wrapText="1"/>
      <protection locked="0"/>
    </xf>
    <xf numFmtId="0" fontId="6" fillId="39" borderId="89" xfId="0" applyFont="1" applyFill="1" applyBorder="1" applyAlignment="1" applyProtection="1">
      <alignment horizontal="center" vertical="center" wrapText="1"/>
      <protection locked="0"/>
    </xf>
    <xf numFmtId="0" fontId="6" fillId="39" borderId="91" xfId="0" applyFont="1" applyFill="1" applyBorder="1" applyAlignment="1" applyProtection="1">
      <alignment horizontal="center" vertical="center" wrapText="1"/>
      <protection locked="0"/>
    </xf>
    <xf numFmtId="0" fontId="6" fillId="39" borderId="113" xfId="0" applyFont="1" applyFill="1" applyBorder="1" applyAlignment="1" applyProtection="1">
      <alignment horizontal="center" vertical="center" wrapText="1"/>
      <protection locked="0"/>
    </xf>
    <xf numFmtId="0" fontId="6" fillId="39" borderId="102" xfId="0" applyFont="1" applyFill="1" applyBorder="1" applyAlignment="1" applyProtection="1">
      <alignment horizontal="center" vertical="center" wrapText="1"/>
      <protection locked="0"/>
    </xf>
    <xf numFmtId="0" fontId="6" fillId="39" borderId="349" xfId="0" applyFont="1" applyFill="1" applyBorder="1" applyAlignment="1" applyProtection="1">
      <alignment horizontal="center" vertical="center" wrapText="1"/>
      <protection locked="0"/>
    </xf>
    <xf numFmtId="0" fontId="6" fillId="39" borderId="350" xfId="0" applyFont="1" applyFill="1" applyBorder="1" applyAlignment="1" applyProtection="1">
      <alignment horizontal="center" vertical="center" wrapText="1"/>
      <protection locked="0"/>
    </xf>
    <xf numFmtId="0" fontId="6" fillId="39" borderId="351" xfId="0" applyFont="1" applyFill="1" applyBorder="1" applyAlignment="1" applyProtection="1">
      <alignment horizontal="center" vertical="center" wrapText="1"/>
      <protection locked="0"/>
    </xf>
    <xf numFmtId="0" fontId="6" fillId="39" borderId="78" xfId="0" applyFont="1" applyFill="1" applyBorder="1" applyAlignment="1" applyProtection="1">
      <alignment horizontal="center" vertical="center" wrapText="1"/>
      <protection locked="0"/>
    </xf>
    <xf numFmtId="0" fontId="6" fillId="39" borderId="86" xfId="0" applyFont="1" applyFill="1" applyBorder="1" applyAlignment="1" applyProtection="1">
      <alignment horizontal="center" vertical="center" wrapText="1"/>
      <protection locked="0"/>
    </xf>
    <xf numFmtId="0" fontId="10" fillId="41" borderId="142" xfId="0" applyFont="1" applyFill="1" applyBorder="1" applyAlignment="1" applyProtection="1">
      <alignment horizontal="center"/>
      <protection hidden="1"/>
    </xf>
    <xf numFmtId="0" fontId="4" fillId="41" borderId="239" xfId="0" applyFont="1" applyFill="1" applyBorder="1" applyAlignment="1" applyProtection="1">
      <alignment vertical="center" wrapText="1"/>
      <protection hidden="1"/>
    </xf>
    <xf numFmtId="0" fontId="66" fillId="41" borderId="230" xfId="0" applyFont="1" applyFill="1" applyBorder="1" applyAlignment="1" applyProtection="1">
      <alignment horizontal="center" vertical="center" wrapText="1"/>
      <protection hidden="1"/>
    </xf>
    <xf numFmtId="0" fontId="65" fillId="41" borderId="128" xfId="0" applyFont="1" applyFill="1" applyBorder="1" applyAlignment="1" applyProtection="1">
      <alignment horizontal="center" vertical="center" wrapText="1"/>
      <protection hidden="1"/>
    </xf>
    <xf numFmtId="0" fontId="0" fillId="42" borderId="0" xfId="0" applyFill="1"/>
    <xf numFmtId="0" fontId="13" fillId="43" borderId="30" xfId="0" applyFont="1" applyFill="1" applyBorder="1" applyAlignment="1" applyProtection="1">
      <alignment horizontal="center" vertical="center" wrapText="1"/>
      <protection hidden="1"/>
    </xf>
    <xf numFmtId="0" fontId="13" fillId="43" borderId="27" xfId="0" applyFont="1" applyFill="1" applyBorder="1" applyAlignment="1" applyProtection="1">
      <alignment horizontal="center" vertical="center" wrapText="1"/>
      <protection hidden="1"/>
    </xf>
    <xf numFmtId="165" fontId="86" fillId="0" borderId="67" xfId="4" applyFont="1" applyBorder="1" applyAlignment="1" applyProtection="1">
      <alignment vertical="center"/>
      <protection hidden="1"/>
    </xf>
    <xf numFmtId="0" fontId="86" fillId="0" borderId="133" xfId="0" applyFont="1" applyBorder="1" applyAlignment="1" applyProtection="1">
      <alignment horizontal="center" vertical="center"/>
      <protection hidden="1"/>
    </xf>
    <xf numFmtId="0" fontId="86" fillId="0" borderId="69" xfId="0" applyFont="1" applyBorder="1" applyAlignment="1" applyProtection="1">
      <alignment horizontal="center" vertical="center"/>
      <protection hidden="1"/>
    </xf>
    <xf numFmtId="165" fontId="86" fillId="0" borderId="66" xfId="4" applyFont="1" applyBorder="1" applyAlignment="1" applyProtection="1">
      <alignment vertical="center"/>
      <protection hidden="1"/>
    </xf>
    <xf numFmtId="0" fontId="86" fillId="0" borderId="64" xfId="0" applyFont="1" applyBorder="1" applyAlignment="1" applyProtection="1">
      <alignment horizontal="center" vertical="center"/>
      <protection hidden="1"/>
    </xf>
    <xf numFmtId="0" fontId="46" fillId="0" borderId="12" xfId="0" applyFont="1" applyBorder="1" applyAlignment="1" applyProtection="1">
      <alignment vertical="center"/>
    </xf>
    <xf numFmtId="0" fontId="96" fillId="3" borderId="268" xfId="0" applyFont="1" applyFill="1" applyBorder="1" applyAlignment="1" applyProtection="1">
      <alignment horizontal="center" vertical="center"/>
      <protection locked="0" hidden="1"/>
    </xf>
    <xf numFmtId="0" fontId="0" fillId="0" borderId="0" xfId="0" applyFill="1" applyProtection="1">
      <protection hidden="1"/>
    </xf>
    <xf numFmtId="0" fontId="3" fillId="0" borderId="0" xfId="0" applyFont="1" applyFill="1" applyProtection="1">
      <protection hidden="1"/>
    </xf>
    <xf numFmtId="164" fontId="102" fillId="0" borderId="18" xfId="2" applyNumberFormat="1" applyFont="1" applyFill="1" applyBorder="1" applyAlignment="1" applyProtection="1">
      <alignment horizontal="center" vertical="center" wrapText="1"/>
      <protection hidden="1"/>
    </xf>
    <xf numFmtId="164" fontId="102" fillId="0" borderId="12" xfId="2" applyNumberFormat="1" applyFont="1" applyFill="1" applyBorder="1" applyAlignment="1" applyProtection="1">
      <alignment horizontal="center" vertical="center" wrapText="1"/>
      <protection hidden="1"/>
    </xf>
    <xf numFmtId="164" fontId="102" fillId="0" borderId="66" xfId="2" applyNumberFormat="1" applyFont="1" applyFill="1" applyBorder="1" applyAlignment="1" applyProtection="1">
      <alignment horizontal="center" vertical="center" wrapText="1"/>
      <protection hidden="1"/>
    </xf>
    <xf numFmtId="1" fontId="86" fillId="0" borderId="71" xfId="0" applyNumberFormat="1" applyFont="1" applyBorder="1" applyAlignment="1" applyProtection="1">
      <alignment horizontal="center" vertical="center" wrapText="1"/>
      <protection hidden="1"/>
    </xf>
    <xf numFmtId="0" fontId="6" fillId="39" borderId="67" xfId="0" applyFont="1" applyFill="1" applyBorder="1" applyAlignment="1" applyProtection="1">
      <alignment horizontal="center" vertical="center" wrapText="1"/>
      <protection locked="0" hidden="1"/>
    </xf>
    <xf numFmtId="2" fontId="45" fillId="0" borderId="364" xfId="0" applyNumberFormat="1" applyFont="1" applyBorder="1" applyAlignment="1">
      <alignment horizontal="right"/>
    </xf>
    <xf numFmtId="0" fontId="45" fillId="44" borderId="60" xfId="0" applyFont="1" applyFill="1" applyBorder="1"/>
    <xf numFmtId="0" fontId="45" fillId="0" borderId="56" xfId="0" applyFont="1" applyBorder="1" applyAlignment="1">
      <alignment horizontal="left"/>
    </xf>
    <xf numFmtId="0" fontId="103" fillId="0" borderId="55" xfId="0" applyFont="1" applyBorder="1"/>
    <xf numFmtId="0" fontId="45" fillId="0" borderId="365" xfId="0" applyFont="1" applyBorder="1" applyAlignment="1">
      <alignment horizontal="left"/>
    </xf>
    <xf numFmtId="44" fontId="103" fillId="44" borderId="209" xfId="2" quotePrefix="1" applyFont="1" applyFill="1" applyBorder="1"/>
    <xf numFmtId="0" fontId="45" fillId="0" borderId="54" xfId="0" applyFont="1" applyBorder="1" applyAlignment="1">
      <alignment horizontal="left"/>
    </xf>
    <xf numFmtId="0" fontId="86" fillId="2" borderId="0" xfId="0" applyFont="1" applyFill="1" applyBorder="1" applyAlignment="1" applyProtection="1">
      <protection hidden="1"/>
    </xf>
    <xf numFmtId="0" fontId="62" fillId="48" borderId="158" xfId="0" quotePrefix="1" applyFont="1" applyFill="1" applyBorder="1" applyAlignment="1" applyProtection="1">
      <alignment horizontal="center" vertical="center" wrapText="1"/>
      <protection hidden="1"/>
    </xf>
    <xf numFmtId="0" fontId="62" fillId="48" borderId="127" xfId="0" quotePrefix="1" applyFont="1" applyFill="1" applyBorder="1" applyAlignment="1" applyProtection="1">
      <alignment horizontal="center" vertical="center" wrapText="1"/>
      <protection hidden="1"/>
    </xf>
    <xf numFmtId="0" fontId="62" fillId="48" borderId="157" xfId="0" quotePrefix="1" applyFont="1" applyFill="1" applyBorder="1" applyAlignment="1" applyProtection="1">
      <alignment horizontal="center" vertical="center" wrapText="1"/>
      <protection hidden="1"/>
    </xf>
    <xf numFmtId="2" fontId="104" fillId="0" borderId="0" xfId="0" applyNumberFormat="1" applyFont="1" applyFill="1" applyProtection="1"/>
    <xf numFmtId="2" fontId="105" fillId="0" borderId="0" xfId="0" applyNumberFormat="1" applyFont="1" applyFill="1" applyProtection="1"/>
    <xf numFmtId="2" fontId="0" fillId="0" borderId="0" xfId="0" applyNumberFormat="1" applyFill="1" applyProtection="1"/>
    <xf numFmtId="0" fontId="0" fillId="0" borderId="0" xfId="0" applyAlignment="1" applyProtection="1">
      <alignment wrapText="1"/>
    </xf>
    <xf numFmtId="2" fontId="7" fillId="36" borderId="13" xfId="0" applyNumberFormat="1" applyFont="1" applyFill="1" applyBorder="1" applyAlignment="1" applyProtection="1">
      <alignment horizontal="center" vertical="center" wrapText="1"/>
    </xf>
    <xf numFmtId="0" fontId="7" fillId="36" borderId="10" xfId="0" applyFont="1" applyFill="1" applyBorder="1" applyAlignment="1" applyProtection="1">
      <alignment horizontal="center" vertical="center" wrapText="1"/>
    </xf>
    <xf numFmtId="2" fontId="7" fillId="36" borderId="10" xfId="0" applyNumberFormat="1" applyFont="1" applyFill="1" applyBorder="1" applyAlignment="1" applyProtection="1">
      <alignment horizontal="center" vertical="center" wrapText="1"/>
    </xf>
    <xf numFmtId="164" fontId="7" fillId="36" borderId="10" xfId="0" applyNumberFormat="1" applyFont="1" applyFill="1" applyBorder="1" applyAlignment="1" applyProtection="1">
      <alignment horizontal="center" vertical="center" wrapText="1"/>
    </xf>
    <xf numFmtId="44" fontId="0" fillId="0" borderId="0" xfId="0" applyNumberFormat="1"/>
    <xf numFmtId="39" fontId="103" fillId="44" borderId="366" xfId="2" quotePrefix="1" applyNumberFormat="1" applyFont="1" applyFill="1" applyBorder="1"/>
    <xf numFmtId="164" fontId="4" fillId="2" borderId="18" xfId="2" applyNumberFormat="1" applyFont="1" applyFill="1" applyBorder="1" applyAlignment="1" applyProtection="1">
      <alignment horizontal="center" vertical="center" wrapText="1"/>
      <protection hidden="1"/>
    </xf>
    <xf numFmtId="164" fontId="4" fillId="2" borderId="12" xfId="2" applyNumberFormat="1" applyFont="1" applyFill="1" applyBorder="1" applyAlignment="1" applyProtection="1">
      <alignment horizontal="center" vertical="center" wrapText="1"/>
      <protection hidden="1"/>
    </xf>
    <xf numFmtId="164" fontId="4" fillId="2" borderId="305" xfId="2" applyNumberFormat="1" applyFont="1" applyFill="1" applyBorder="1" applyAlignment="1" applyProtection="1">
      <alignment horizontal="center" vertical="center" wrapText="1"/>
      <protection hidden="1"/>
    </xf>
    <xf numFmtId="164" fontId="4" fillId="2" borderId="302" xfId="2" applyNumberFormat="1" applyFont="1" applyFill="1" applyBorder="1" applyAlignment="1" applyProtection="1">
      <alignment horizontal="center" vertical="center" wrapText="1"/>
      <protection hidden="1"/>
    </xf>
    <xf numFmtId="0" fontId="0" fillId="0" borderId="0" xfId="0" applyProtection="1">
      <protection locked="0"/>
    </xf>
    <xf numFmtId="2" fontId="0" fillId="0" borderId="0" xfId="0" applyNumberFormat="1" applyProtection="1">
      <protection locked="0"/>
    </xf>
    <xf numFmtId="164" fontId="0" fillId="0" borderId="0" xfId="0" applyNumberFormat="1" applyProtection="1">
      <protection locked="0"/>
    </xf>
    <xf numFmtId="0" fontId="17" fillId="0" borderId="0" xfId="0" applyFont="1" applyProtection="1">
      <protection locked="0"/>
    </xf>
    <xf numFmtId="2" fontId="10" fillId="0" borderId="37" xfId="0" applyNumberFormat="1" applyFont="1" applyBorder="1" applyAlignment="1" applyProtection="1">
      <alignment wrapText="1"/>
      <protection locked="0"/>
    </xf>
    <xf numFmtId="2" fontId="4" fillId="0" borderId="0" xfId="0" applyNumberFormat="1"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5" borderId="38" xfId="0" applyFont="1" applyFill="1" applyBorder="1" applyAlignment="1" applyProtection="1">
      <alignment horizontal="center" vertical="center" wrapText="1"/>
      <protection locked="0"/>
    </xf>
    <xf numFmtId="0" fontId="2" fillId="5" borderId="0" xfId="0" applyFont="1" applyFill="1" applyAlignment="1" applyProtection="1">
      <alignment horizontal="center" vertical="center" wrapText="1"/>
      <protection locked="0"/>
    </xf>
    <xf numFmtId="164" fontId="2" fillId="5" borderId="0" xfId="0" applyNumberFormat="1" applyFont="1" applyFill="1" applyAlignment="1" applyProtection="1">
      <alignment horizontal="center" vertical="center" wrapText="1"/>
      <protection locked="0"/>
    </xf>
    <xf numFmtId="0" fontId="2" fillId="5" borderId="37" xfId="0" applyFont="1" applyFill="1" applyBorder="1" applyAlignment="1" applyProtection="1">
      <alignment horizontal="center" vertical="center" wrapText="1"/>
      <protection locked="0"/>
    </xf>
    <xf numFmtId="2" fontId="0" fillId="0" borderId="154" xfId="2" applyNumberFormat="1" applyFont="1" applyBorder="1" applyAlignment="1" applyProtection="1">
      <alignment horizontal="center" vertical="center"/>
    </xf>
    <xf numFmtId="0" fontId="10" fillId="36" borderId="21" xfId="0" applyFont="1" applyFill="1" applyBorder="1" applyAlignment="1" applyProtection="1">
      <alignment horizontal="center" vertical="center" wrapText="1"/>
      <protection locked="0"/>
    </xf>
    <xf numFmtId="0" fontId="0" fillId="36" borderId="20" xfId="0" applyFill="1" applyBorder="1" applyAlignment="1" applyProtection="1">
      <alignment horizontal="left" vertical="center" wrapText="1"/>
      <protection locked="0"/>
    </xf>
    <xf numFmtId="2" fontId="7" fillId="36" borderId="19" xfId="0" applyNumberFormat="1" applyFont="1" applyFill="1" applyBorder="1" applyAlignment="1" applyProtection="1">
      <alignment horizontal="center" vertical="center"/>
      <protection locked="0"/>
    </xf>
    <xf numFmtId="0" fontId="7" fillId="36" borderId="16" xfId="0" applyFont="1" applyFill="1" applyBorder="1" applyAlignment="1" applyProtection="1">
      <alignment horizontal="center" vertical="center"/>
      <protection locked="0"/>
    </xf>
    <xf numFmtId="2" fontId="7" fillId="36" borderId="16" xfId="0" applyNumberFormat="1" applyFont="1" applyFill="1" applyBorder="1" applyAlignment="1" applyProtection="1">
      <alignment horizontal="center" vertical="center"/>
      <protection locked="0"/>
    </xf>
    <xf numFmtId="0" fontId="10" fillId="36" borderId="15" xfId="0" applyFont="1" applyFill="1" applyBorder="1" applyAlignment="1" applyProtection="1">
      <alignment horizontal="center" vertical="center" wrapText="1"/>
      <protection locked="0"/>
    </xf>
    <xf numFmtId="0" fontId="0" fillId="36" borderId="14" xfId="0" applyFill="1" applyBorder="1" applyAlignment="1" applyProtection="1">
      <alignment horizontal="left" vertical="center" wrapText="1"/>
      <protection locked="0"/>
    </xf>
    <xf numFmtId="2" fontId="7" fillId="36" borderId="13" xfId="0" applyNumberFormat="1" applyFont="1" applyFill="1" applyBorder="1" applyAlignment="1" applyProtection="1">
      <alignment horizontal="center" vertical="center"/>
      <protection locked="0"/>
    </xf>
    <xf numFmtId="0" fontId="7" fillId="36" borderId="10" xfId="0" applyFont="1" applyFill="1" applyBorder="1" applyAlignment="1" applyProtection="1">
      <alignment horizontal="center" vertical="center"/>
      <protection locked="0"/>
    </xf>
    <xf numFmtId="2" fontId="7" fillId="36" borderId="10" xfId="0" applyNumberFormat="1" applyFont="1" applyFill="1" applyBorder="1" applyAlignment="1" applyProtection="1">
      <alignment horizontal="center" vertical="center"/>
      <protection locked="0"/>
    </xf>
    <xf numFmtId="0" fontId="10" fillId="36" borderId="15" xfId="0" applyFont="1" applyFill="1" applyBorder="1" applyAlignment="1" applyProtection="1">
      <alignment horizontal="center" vertical="center"/>
      <protection locked="0"/>
    </xf>
    <xf numFmtId="0" fontId="10" fillId="36" borderId="9" xfId="0" applyFont="1" applyFill="1" applyBorder="1" applyAlignment="1" applyProtection="1">
      <alignment horizontal="center" vertical="center" wrapText="1"/>
      <protection locked="0"/>
    </xf>
    <xf numFmtId="0" fontId="0" fillId="36" borderId="8" xfId="0" applyFill="1" applyBorder="1" applyAlignment="1" applyProtection="1">
      <alignment horizontal="left" vertical="center" wrapText="1"/>
      <protection locked="0"/>
    </xf>
    <xf numFmtId="2" fontId="7" fillId="36" borderId="7" xfId="0" applyNumberFormat="1" applyFont="1" applyFill="1" applyBorder="1" applyAlignment="1" applyProtection="1">
      <alignment horizontal="center" vertical="center"/>
      <protection locked="0"/>
    </xf>
    <xf numFmtId="0" fontId="7" fillId="36" borderId="4" xfId="0" applyFont="1" applyFill="1" applyBorder="1" applyAlignment="1" applyProtection="1">
      <alignment horizontal="center" vertical="center"/>
      <protection locked="0"/>
    </xf>
    <xf numFmtId="2" fontId="7" fillId="36" borderId="4" xfId="0" applyNumberFormat="1" applyFont="1" applyFill="1" applyBorder="1" applyAlignment="1" applyProtection="1">
      <alignment horizontal="center" vertical="center"/>
      <protection locked="0"/>
    </xf>
    <xf numFmtId="166" fontId="11" fillId="36" borderId="127" xfId="2" applyNumberFormat="1" applyFont="1" applyFill="1" applyBorder="1" applyAlignment="1" applyProtection="1">
      <alignment horizontal="center" vertical="center" wrapText="1"/>
      <protection locked="0"/>
    </xf>
    <xf numFmtId="0" fontId="16" fillId="2" borderId="0" xfId="5" applyFill="1" applyBorder="1" applyAlignment="1" applyProtection="1">
      <protection hidden="1"/>
    </xf>
    <xf numFmtId="0" fontId="0" fillId="0" borderId="159" xfId="0" applyBorder="1" applyProtection="1"/>
    <xf numFmtId="0" fontId="10" fillId="36" borderId="68" xfId="0" applyFont="1" applyFill="1" applyBorder="1" applyAlignment="1" applyProtection="1">
      <alignment horizontal="center" vertical="center"/>
    </xf>
    <xf numFmtId="1" fontId="10" fillId="36" borderId="347" xfId="0" applyNumberFormat="1" applyFont="1" applyFill="1" applyBorder="1" applyAlignment="1" applyProtection="1">
      <alignment horizontal="center" vertical="center" wrapText="1"/>
      <protection hidden="1"/>
    </xf>
    <xf numFmtId="165" fontId="9" fillId="37" borderId="351" xfId="4" applyFont="1" applyFill="1" applyBorder="1" applyAlignment="1" applyProtection="1">
      <alignment vertical="center"/>
      <protection hidden="1"/>
    </xf>
    <xf numFmtId="0" fontId="7" fillId="36" borderId="349" xfId="0" applyFont="1" applyFill="1" applyBorder="1" applyAlignment="1" applyProtection="1">
      <alignment horizontal="center" vertical="center"/>
      <protection hidden="1"/>
    </xf>
    <xf numFmtId="0" fontId="7" fillId="36" borderId="350" xfId="0" applyFont="1" applyFill="1" applyBorder="1" applyAlignment="1" applyProtection="1">
      <alignment horizontal="center" vertical="center"/>
      <protection hidden="1"/>
    </xf>
    <xf numFmtId="0" fontId="14" fillId="36" borderId="350" xfId="0" applyFont="1" applyFill="1" applyBorder="1" applyAlignment="1" applyProtection="1">
      <alignment horizontal="center" vertical="center"/>
      <protection hidden="1"/>
    </xf>
    <xf numFmtId="164" fontId="7" fillId="36" borderId="350" xfId="0" applyNumberFormat="1" applyFont="1" applyFill="1" applyBorder="1" applyAlignment="1" applyProtection="1">
      <alignment horizontal="center" vertical="center"/>
    </xf>
    <xf numFmtId="164" fontId="4" fillId="2" borderId="350" xfId="2" applyNumberFormat="1" applyFont="1" applyFill="1" applyBorder="1" applyAlignment="1" applyProtection="1">
      <alignment horizontal="center" vertical="center" wrapText="1"/>
    </xf>
    <xf numFmtId="0" fontId="4" fillId="39" borderId="243" xfId="0" applyFont="1" applyFill="1" applyBorder="1" applyAlignment="1" applyProtection="1">
      <alignment horizontal="right"/>
      <protection locked="0" hidden="1"/>
    </xf>
    <xf numFmtId="0" fontId="70" fillId="41" borderId="132" xfId="0" applyFont="1" applyFill="1" applyBorder="1" applyAlignment="1" applyProtection="1">
      <alignment horizontal="center" vertical="center" wrapText="1"/>
      <protection hidden="1"/>
    </xf>
    <xf numFmtId="0" fontId="66" fillId="41" borderId="232" xfId="0" applyFont="1" applyFill="1" applyBorder="1" applyAlignment="1" applyProtection="1">
      <alignment horizontal="center" vertical="center" wrapText="1"/>
      <protection hidden="1"/>
    </xf>
    <xf numFmtId="0" fontId="82" fillId="0" borderId="265" xfId="0" applyFont="1" applyBorder="1" applyAlignment="1" applyProtection="1">
      <alignment horizontal="center" vertical="center"/>
      <protection hidden="1"/>
    </xf>
    <xf numFmtId="0" fontId="82" fillId="0" borderId="214" xfId="0" applyFont="1" applyBorder="1" applyAlignment="1" applyProtection="1">
      <alignment horizontal="center" vertical="center"/>
      <protection hidden="1"/>
    </xf>
    <xf numFmtId="164" fontId="4" fillId="2" borderId="83" xfId="2" applyNumberFormat="1" applyFont="1" applyFill="1" applyBorder="1" applyAlignment="1" applyProtection="1">
      <alignment horizontal="center" vertical="center" wrapText="1"/>
    </xf>
    <xf numFmtId="164" fontId="4" fillId="2" borderId="37" xfId="2" applyNumberFormat="1" applyFont="1" applyFill="1" applyBorder="1" applyAlignment="1" applyProtection="1">
      <alignment horizontal="center" vertical="center" wrapText="1"/>
    </xf>
    <xf numFmtId="0" fontId="11" fillId="0" borderId="33" xfId="0" applyFont="1" applyBorder="1" applyAlignment="1" applyProtection="1">
      <alignment horizontal="center" vertical="center" wrapText="1"/>
    </xf>
    <xf numFmtId="0" fontId="11" fillId="36" borderId="33" xfId="0" applyFont="1" applyFill="1" applyBorder="1" applyAlignment="1" applyProtection="1">
      <alignment horizontal="center" vertical="center" wrapText="1"/>
    </xf>
    <xf numFmtId="0" fontId="18" fillId="0" borderId="4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37" xfId="0" applyFont="1" applyBorder="1" applyAlignment="1" applyProtection="1">
      <alignment horizontal="center" vertical="center"/>
    </xf>
    <xf numFmtId="0" fontId="18" fillId="0" borderId="41" xfId="0" applyFont="1" applyBorder="1" applyAlignment="1" applyProtection="1">
      <alignment horizontal="center" vertical="center"/>
    </xf>
    <xf numFmtId="0" fontId="18" fillId="0" borderId="40" xfId="0" applyFont="1" applyBorder="1" applyAlignment="1" applyProtection="1">
      <alignment horizontal="center" vertical="center"/>
    </xf>
    <xf numFmtId="0" fontId="18" fillId="0" borderId="39" xfId="0" applyFont="1" applyBorder="1" applyAlignment="1" applyProtection="1">
      <alignment horizontal="center" vertical="center"/>
    </xf>
    <xf numFmtId="1" fontId="23" fillId="0" borderId="38" xfId="0" applyNumberFormat="1" applyFont="1" applyBorder="1" applyAlignment="1" applyProtection="1">
      <alignment horizontal="center" vertical="center" wrapText="1"/>
    </xf>
    <xf numFmtId="164" fontId="4" fillId="2" borderId="16" xfId="2" applyNumberFormat="1" applyFont="1" applyFill="1" applyBorder="1" applyAlignment="1" applyProtection="1">
      <alignment horizontal="center" vertical="center" wrapText="1"/>
    </xf>
    <xf numFmtId="164" fontId="4" fillId="2" borderId="10" xfId="2" applyNumberFormat="1" applyFont="1" applyFill="1" applyBorder="1" applyAlignment="1" applyProtection="1">
      <alignment horizontal="center" vertical="center" wrapText="1"/>
    </xf>
    <xf numFmtId="164" fontId="4" fillId="2" borderId="64" xfId="2" applyNumberFormat="1" applyFont="1" applyFill="1" applyBorder="1" applyAlignment="1" applyProtection="1">
      <alignment horizontal="center" vertical="center" wrapText="1"/>
    </xf>
    <xf numFmtId="0" fontId="11" fillId="36" borderId="127" xfId="0" applyFont="1" applyFill="1" applyBorder="1" applyAlignment="1" applyProtection="1">
      <alignment horizontal="center" vertical="center" wrapText="1"/>
    </xf>
    <xf numFmtId="0" fontId="18" fillId="0" borderId="0" xfId="0" applyFont="1" applyAlignment="1" applyProtection="1">
      <alignment horizontal="center" vertical="center"/>
    </xf>
    <xf numFmtId="0" fontId="0" fillId="5" borderId="38" xfId="0" applyFill="1" applyBorder="1" applyAlignment="1" applyProtection="1">
      <alignment horizontal="center"/>
    </xf>
    <xf numFmtId="0" fontId="0" fillId="5" borderId="0" xfId="0" applyFill="1" applyAlignment="1" applyProtection="1">
      <alignment horizontal="center"/>
    </xf>
    <xf numFmtId="0" fontId="0" fillId="5" borderId="37" xfId="0" applyFill="1" applyBorder="1" applyAlignment="1" applyProtection="1">
      <alignment horizontal="center"/>
    </xf>
    <xf numFmtId="2" fontId="10" fillId="0" borderId="33" xfId="0" applyNumberFormat="1" applyFont="1" applyBorder="1" applyAlignment="1" applyProtection="1">
      <alignment horizontal="center" vertical="center" wrapText="1"/>
    </xf>
    <xf numFmtId="164" fontId="4" fillId="2" borderId="12" xfId="2" applyNumberFormat="1" applyFont="1" applyFill="1" applyBorder="1" applyAlignment="1" applyProtection="1">
      <alignment horizontal="center" vertical="center" wrapText="1"/>
    </xf>
    <xf numFmtId="0" fontId="18" fillId="0" borderId="327" xfId="0" applyFont="1" applyBorder="1" applyAlignment="1" applyProtection="1">
      <alignment horizontal="center" vertical="center"/>
    </xf>
    <xf numFmtId="0" fontId="18" fillId="0" borderId="2" xfId="0" applyFont="1" applyBorder="1" applyAlignment="1" applyProtection="1">
      <alignment horizontal="center" vertical="center"/>
    </xf>
    <xf numFmtId="0" fontId="18" fillId="0" borderId="1" xfId="0" applyFont="1" applyBorder="1" applyAlignment="1" applyProtection="1">
      <alignment horizontal="center" vertical="center"/>
    </xf>
    <xf numFmtId="0" fontId="11" fillId="0" borderId="32" xfId="0" applyFont="1" applyBorder="1" applyAlignment="1" applyProtection="1">
      <alignment horizontal="center" vertical="center" wrapText="1"/>
    </xf>
    <xf numFmtId="164" fontId="4" fillId="2" borderId="123" xfId="2" applyNumberFormat="1" applyFont="1" applyFill="1" applyBorder="1" applyAlignment="1" applyProtection="1">
      <alignment horizontal="center" vertical="center" wrapText="1"/>
    </xf>
    <xf numFmtId="164" fontId="4" fillId="2" borderId="66" xfId="2" applyNumberFormat="1" applyFont="1" applyFill="1" applyBorder="1" applyAlignment="1" applyProtection="1">
      <alignment horizontal="center" vertical="center" wrapText="1"/>
    </xf>
    <xf numFmtId="164" fontId="4" fillId="2" borderId="143" xfId="2" applyNumberFormat="1" applyFont="1" applyFill="1" applyBorder="1" applyAlignment="1" applyProtection="1">
      <alignment horizontal="center" vertical="center" wrapText="1"/>
    </xf>
    <xf numFmtId="164" fontId="4" fillId="2" borderId="67" xfId="2" applyNumberFormat="1" applyFont="1" applyFill="1" applyBorder="1" applyAlignment="1" applyProtection="1">
      <alignment horizontal="center" vertical="center" wrapText="1"/>
    </xf>
    <xf numFmtId="164" fontId="4" fillId="2" borderId="114" xfId="2" applyNumberFormat="1" applyFont="1" applyFill="1" applyBorder="1" applyAlignment="1" applyProtection="1">
      <alignment horizontal="center" vertical="center" wrapText="1"/>
    </xf>
    <xf numFmtId="164" fontId="4" fillId="2" borderId="4" xfId="2" applyNumberFormat="1" applyFont="1" applyFill="1" applyBorder="1" applyAlignment="1" applyProtection="1">
      <alignment horizontal="center" vertical="center" wrapText="1"/>
    </xf>
    <xf numFmtId="0" fontId="11" fillId="36" borderId="127" xfId="0" applyFont="1" applyFill="1" applyBorder="1" applyAlignment="1" applyProtection="1">
      <alignment horizontal="center" vertical="center" wrapText="1"/>
      <protection locked="0"/>
    </xf>
    <xf numFmtId="0" fontId="23" fillId="0" borderId="48" xfId="0" applyFont="1" applyBorder="1" applyAlignment="1" applyProtection="1">
      <alignment horizontal="left" vertical="center" wrapText="1"/>
      <protection hidden="1"/>
    </xf>
    <xf numFmtId="0" fontId="0" fillId="0" borderId="47" xfId="0" applyBorder="1" applyAlignment="1" applyProtection="1">
      <alignment horizontal="left" vertical="center" wrapText="1"/>
      <protection hidden="1"/>
    </xf>
    <xf numFmtId="0" fontId="0" fillId="0" borderId="49" xfId="0" applyBorder="1" applyAlignment="1" applyProtection="1">
      <alignment horizontal="left" vertical="center" wrapText="1"/>
      <protection hidden="1"/>
    </xf>
    <xf numFmtId="0" fontId="0" fillId="0" borderId="38" xfId="0" applyBorder="1" applyAlignment="1" applyProtection="1">
      <alignment horizontal="left" vertical="center" wrapText="1"/>
      <protection hidden="1"/>
    </xf>
    <xf numFmtId="0" fontId="0" fillId="0" borderId="0" xfId="0" applyAlignment="1" applyProtection="1">
      <alignment horizontal="left" vertical="center" wrapText="1"/>
      <protection hidden="1"/>
    </xf>
    <xf numFmtId="0" fontId="0" fillId="0" borderId="37" xfId="0" applyBorder="1" applyAlignment="1" applyProtection="1">
      <alignment horizontal="left" vertical="center" wrapText="1"/>
      <protection hidden="1"/>
    </xf>
    <xf numFmtId="0" fontId="0" fillId="0" borderId="3" xfId="0" applyBorder="1" applyAlignment="1" applyProtection="1">
      <alignment horizontal="left" vertical="center" wrapText="1"/>
      <protection hidden="1"/>
    </xf>
    <xf numFmtId="0" fontId="0" fillId="0" borderId="2" xfId="0" applyBorder="1" applyAlignment="1" applyProtection="1">
      <alignment horizontal="left" vertical="center" wrapText="1"/>
      <protection hidden="1"/>
    </xf>
    <xf numFmtId="0" fontId="0" fillId="0" borderId="1" xfId="0" applyBorder="1" applyAlignment="1" applyProtection="1">
      <alignment horizontal="left" vertical="center" wrapText="1"/>
      <protection hidden="1"/>
    </xf>
    <xf numFmtId="0" fontId="48" fillId="0" borderId="48" xfId="0" applyFont="1" applyBorder="1" applyAlignment="1" applyProtection="1">
      <alignment horizontal="center"/>
      <protection hidden="1"/>
    </xf>
    <xf numFmtId="0" fontId="48" fillId="0" borderId="47" xfId="0" applyFont="1" applyBorder="1" applyAlignment="1" applyProtection="1">
      <alignment horizontal="center"/>
      <protection hidden="1"/>
    </xf>
    <xf numFmtId="0" fontId="48" fillId="0" borderId="49" xfId="0" applyFont="1" applyBorder="1" applyAlignment="1" applyProtection="1">
      <alignment horizontal="center"/>
      <protection hidden="1"/>
    </xf>
    <xf numFmtId="0" fontId="7" fillId="0" borderId="38" xfId="0" applyFont="1" applyBorder="1" applyAlignment="1" applyProtection="1">
      <alignment horizontal="center" wrapText="1"/>
      <protection hidden="1"/>
    </xf>
    <xf numFmtId="0" fontId="7" fillId="0" borderId="0" xfId="0" applyFont="1" applyAlignment="1" applyProtection="1">
      <alignment horizontal="center" wrapText="1"/>
      <protection hidden="1"/>
    </xf>
    <xf numFmtId="0" fontId="7" fillId="0" borderId="37" xfId="0" applyFont="1" applyBorder="1" applyAlignment="1" applyProtection="1">
      <alignment horizontal="center" wrapText="1"/>
      <protection hidden="1"/>
    </xf>
    <xf numFmtId="0" fontId="64" fillId="0" borderId="38" xfId="5" applyFont="1" applyBorder="1" applyAlignment="1" applyProtection="1">
      <alignment horizontal="center" wrapText="1"/>
      <protection hidden="1"/>
    </xf>
    <xf numFmtId="0" fontId="64" fillId="0" borderId="0" xfId="5" applyFont="1" applyAlignment="1" applyProtection="1">
      <alignment horizontal="center" wrapText="1"/>
      <protection hidden="1"/>
    </xf>
    <xf numFmtId="0" fontId="64" fillId="0" borderId="37" xfId="5" applyFont="1" applyBorder="1" applyAlignment="1" applyProtection="1">
      <alignment horizontal="center" wrapText="1"/>
      <protection hidden="1"/>
    </xf>
    <xf numFmtId="0" fontId="47" fillId="16" borderId="38" xfId="5" applyFont="1" applyFill="1" applyBorder="1" applyAlignment="1" applyProtection="1">
      <alignment horizontal="center"/>
      <protection hidden="1"/>
    </xf>
    <xf numFmtId="0" fontId="47" fillId="16" borderId="0" xfId="5" applyFont="1" applyFill="1" applyBorder="1" applyAlignment="1" applyProtection="1">
      <alignment horizontal="center"/>
      <protection hidden="1"/>
    </xf>
    <xf numFmtId="0" fontId="47" fillId="16" borderId="37" xfId="5" applyFont="1" applyFill="1" applyBorder="1" applyAlignment="1" applyProtection="1">
      <alignment horizontal="center"/>
      <protection hidden="1"/>
    </xf>
    <xf numFmtId="0" fontId="93" fillId="35" borderId="217" xfId="0" applyFont="1" applyFill="1" applyBorder="1" applyAlignment="1" applyProtection="1">
      <alignment horizontal="center" wrapText="1"/>
      <protection hidden="1"/>
    </xf>
    <xf numFmtId="0" fontId="93" fillId="35" borderId="42" xfId="0" applyFont="1" applyFill="1" applyBorder="1" applyAlignment="1" applyProtection="1">
      <alignment horizontal="center" wrapText="1"/>
      <protection hidden="1"/>
    </xf>
    <xf numFmtId="0" fontId="93" fillId="35" borderId="222" xfId="0" applyFont="1" applyFill="1" applyBorder="1" applyAlignment="1" applyProtection="1">
      <alignment horizontal="center" wrapText="1"/>
      <protection hidden="1"/>
    </xf>
    <xf numFmtId="4" fontId="10" fillId="0" borderId="231" xfId="2" applyNumberFormat="1" applyFont="1" applyBorder="1" applyAlignment="1" applyProtection="1">
      <alignment horizontal="center"/>
      <protection hidden="1"/>
    </xf>
    <xf numFmtId="0" fontId="64" fillId="39" borderId="228" xfId="5" applyNumberFormat="1" applyFont="1" applyFill="1" applyBorder="1" applyAlignment="1" applyProtection="1">
      <alignment horizontal="center" vertical="center"/>
      <protection hidden="1"/>
    </xf>
    <xf numFmtId="0" fontId="64" fillId="3" borderId="228" xfId="5" applyNumberFormat="1" applyFont="1" applyFill="1" applyBorder="1" applyAlignment="1" applyProtection="1">
      <alignment horizontal="center" vertical="center"/>
      <protection hidden="1"/>
    </xf>
    <xf numFmtId="164" fontId="10" fillId="0" borderId="228" xfId="2" applyNumberFormat="1" applyFont="1" applyBorder="1" applyAlignment="1" applyProtection="1">
      <alignment horizontal="center"/>
      <protection hidden="1"/>
    </xf>
    <xf numFmtId="164" fontId="10" fillId="0" borderId="227" xfId="2" applyNumberFormat="1" applyFont="1" applyBorder="1" applyAlignment="1" applyProtection="1">
      <alignment horizontal="center"/>
      <protection hidden="1"/>
    </xf>
    <xf numFmtId="4" fontId="10" fillId="0" borderId="74" xfId="2" applyNumberFormat="1" applyFont="1" applyBorder="1" applyAlignment="1" applyProtection="1">
      <alignment horizontal="center" vertical="center"/>
      <protection hidden="1"/>
    </xf>
    <xf numFmtId="164" fontId="10" fillId="0" borderId="215" xfId="2" applyNumberFormat="1" applyFont="1" applyBorder="1" applyAlignment="1" applyProtection="1">
      <alignment horizontal="center"/>
      <protection hidden="1"/>
    </xf>
    <xf numFmtId="164" fontId="10" fillId="0" borderId="215" xfId="2" applyNumberFormat="1" applyFont="1" applyFill="1" applyBorder="1" applyAlignment="1" applyProtection="1">
      <alignment horizontal="center"/>
      <protection hidden="1"/>
    </xf>
    <xf numFmtId="164" fontId="10" fillId="0" borderId="227" xfId="2" applyNumberFormat="1" applyFont="1" applyFill="1" applyBorder="1" applyAlignment="1" applyProtection="1">
      <alignment horizontal="center"/>
      <protection hidden="1"/>
    </xf>
    <xf numFmtId="4" fontId="10" fillId="0" borderId="250" xfId="2" applyNumberFormat="1" applyFont="1" applyBorder="1" applyAlignment="1" applyProtection="1">
      <alignment horizontal="center"/>
      <protection hidden="1"/>
    </xf>
    <xf numFmtId="4" fontId="10" fillId="0" borderId="243" xfId="2" applyNumberFormat="1" applyFont="1" applyBorder="1" applyAlignment="1" applyProtection="1">
      <alignment horizontal="center"/>
      <protection hidden="1"/>
    </xf>
    <xf numFmtId="0" fontId="64" fillId="39" borderId="243" xfId="5" applyNumberFormat="1" applyFont="1" applyFill="1" applyBorder="1" applyAlignment="1" applyProtection="1">
      <alignment horizontal="center" vertical="center"/>
      <protection hidden="1"/>
    </xf>
    <xf numFmtId="0" fontId="64" fillId="3" borderId="243" xfId="5" applyNumberFormat="1" applyFont="1" applyFill="1" applyBorder="1" applyAlignment="1" applyProtection="1">
      <alignment horizontal="center" vertical="center"/>
      <protection hidden="1"/>
    </xf>
    <xf numFmtId="164" fontId="10" fillId="0" borderId="243" xfId="2" applyNumberFormat="1" applyFont="1" applyBorder="1" applyAlignment="1" applyProtection="1">
      <alignment horizontal="center"/>
      <protection hidden="1"/>
    </xf>
    <xf numFmtId="164" fontId="10" fillId="0" borderId="242" xfId="2" applyNumberFormat="1" applyFont="1" applyBorder="1" applyAlignment="1" applyProtection="1">
      <alignment horizontal="center"/>
      <protection hidden="1"/>
    </xf>
    <xf numFmtId="0" fontId="63" fillId="46" borderId="48" xfId="0" applyFont="1" applyFill="1" applyBorder="1" applyAlignment="1" applyProtection="1">
      <alignment horizontal="center"/>
      <protection hidden="1"/>
    </xf>
    <xf numFmtId="0" fontId="63" fillId="46" borderId="241" xfId="0" applyFont="1" applyFill="1" applyBorder="1" applyAlignment="1" applyProtection="1">
      <alignment horizontal="center"/>
      <protection hidden="1"/>
    </xf>
    <xf numFmtId="0" fontId="64" fillId="39" borderId="215" xfId="5" applyNumberFormat="1" applyFont="1" applyFill="1" applyBorder="1" applyAlignment="1" applyProtection="1">
      <alignment horizontal="center" vertical="center"/>
      <protection hidden="1"/>
    </xf>
    <xf numFmtId="0" fontId="64" fillId="3" borderId="215" xfId="5" applyNumberFormat="1" applyFont="1" applyFill="1" applyBorder="1" applyAlignment="1" applyProtection="1">
      <alignment horizontal="center" vertical="center"/>
      <protection hidden="1"/>
    </xf>
    <xf numFmtId="4" fontId="10" fillId="0" borderId="183" xfId="2" applyNumberFormat="1" applyFont="1" applyFill="1" applyBorder="1" applyAlignment="1" applyProtection="1">
      <alignment horizontal="center"/>
      <protection hidden="1"/>
    </xf>
    <xf numFmtId="4" fontId="10" fillId="0" borderId="215" xfId="2" applyNumberFormat="1" applyFont="1" applyFill="1" applyBorder="1" applyAlignment="1" applyProtection="1">
      <alignment horizontal="center"/>
      <protection hidden="1"/>
    </xf>
    <xf numFmtId="4" fontId="10" fillId="0" borderId="368" xfId="2" applyNumberFormat="1" applyFont="1" applyFill="1" applyBorder="1" applyAlignment="1" applyProtection="1">
      <alignment horizontal="center"/>
      <protection hidden="1"/>
    </xf>
    <xf numFmtId="4" fontId="10" fillId="0" borderId="369" xfId="2" applyNumberFormat="1" applyFont="1" applyFill="1" applyBorder="1" applyAlignment="1" applyProtection="1">
      <alignment horizontal="center"/>
      <protection hidden="1"/>
    </xf>
    <xf numFmtId="4" fontId="10" fillId="0" borderId="183" xfId="2" applyNumberFormat="1" applyFont="1" applyBorder="1" applyAlignment="1" applyProtection="1">
      <alignment horizontal="center"/>
      <protection hidden="1"/>
    </xf>
    <xf numFmtId="4" fontId="10" fillId="0" borderId="215" xfId="2" applyNumberFormat="1" applyFont="1" applyBorder="1" applyAlignment="1" applyProtection="1">
      <alignment horizontal="center"/>
      <protection hidden="1"/>
    </xf>
    <xf numFmtId="0" fontId="66" fillId="41" borderId="235" xfId="0" applyFont="1" applyFill="1" applyBorder="1" applyAlignment="1" applyProtection="1">
      <alignment horizontal="center" vertical="center" wrapText="1"/>
      <protection hidden="1"/>
    </xf>
    <xf numFmtId="0" fontId="66" fillId="41" borderId="367" xfId="0" applyFont="1" applyFill="1" applyBorder="1" applyAlignment="1" applyProtection="1">
      <alignment horizontal="center" vertical="center" wrapText="1"/>
      <protection hidden="1"/>
    </xf>
    <xf numFmtId="0" fontId="64" fillId="39" borderId="246" xfId="5" applyNumberFormat="1" applyFont="1" applyFill="1" applyBorder="1" applyAlignment="1" applyProtection="1">
      <alignment horizontal="center" vertical="center"/>
      <protection hidden="1"/>
    </xf>
    <xf numFmtId="0" fontId="64" fillId="3" borderId="246" xfId="5" applyNumberFormat="1" applyFont="1" applyFill="1" applyBorder="1" applyAlignment="1" applyProtection="1">
      <alignment horizontal="center" vertical="center"/>
      <protection hidden="1"/>
    </xf>
    <xf numFmtId="0" fontId="70" fillId="41" borderId="235" xfId="0" applyFont="1" applyFill="1" applyBorder="1" applyAlignment="1" applyProtection="1">
      <alignment horizontal="center" vertical="center" wrapText="1"/>
      <protection hidden="1"/>
    </xf>
    <xf numFmtId="0" fontId="70" fillId="10" borderId="235" xfId="0" applyFont="1" applyFill="1" applyBorder="1" applyAlignment="1" applyProtection="1">
      <alignment horizontal="center" vertical="center" wrapText="1"/>
      <protection hidden="1"/>
    </xf>
    <xf numFmtId="0" fontId="4" fillId="45" borderId="217" xfId="6" applyNumberFormat="1" applyFont="1" applyFill="1" applyBorder="1" applyAlignment="1" applyProtection="1">
      <alignment horizontal="center" wrapText="1"/>
      <protection hidden="1"/>
    </xf>
    <xf numFmtId="0" fontId="4" fillId="45" borderId="216" xfId="6" applyNumberFormat="1" applyFont="1" applyFill="1" applyBorder="1" applyAlignment="1" applyProtection="1">
      <alignment horizontal="center" wrapText="1"/>
      <protection hidden="1"/>
    </xf>
    <xf numFmtId="0" fontId="0" fillId="5" borderId="48" xfId="0" applyFill="1" applyBorder="1" applyAlignment="1" applyProtection="1">
      <alignment horizontal="center" vertical="center"/>
      <protection hidden="1"/>
    </xf>
    <xf numFmtId="0" fontId="0" fillId="5" borderId="241" xfId="0" applyFill="1" applyBorder="1" applyAlignment="1" applyProtection="1">
      <alignment horizontal="center" vertical="center"/>
      <protection hidden="1"/>
    </xf>
    <xf numFmtId="0" fontId="79" fillId="2" borderId="217" xfId="0" applyFont="1" applyFill="1" applyBorder="1" applyAlignment="1" applyProtection="1">
      <alignment horizontal="center" vertical="center"/>
      <protection hidden="1"/>
    </xf>
    <xf numFmtId="0" fontId="79" fillId="2" borderId="216" xfId="0" applyFont="1" applyFill="1" applyBorder="1" applyAlignment="1" applyProtection="1">
      <alignment horizontal="center" vertical="center"/>
      <protection hidden="1"/>
    </xf>
    <xf numFmtId="0" fontId="0" fillId="2" borderId="217" xfId="0" applyFill="1" applyBorder="1" applyAlignment="1" applyProtection="1">
      <alignment horizontal="center" vertical="center" wrapText="1"/>
      <protection hidden="1"/>
    </xf>
    <xf numFmtId="0" fontId="0" fillId="2" borderId="216" xfId="0" applyFill="1" applyBorder="1" applyAlignment="1" applyProtection="1">
      <alignment horizontal="center" vertical="center" wrapText="1"/>
      <protection hidden="1"/>
    </xf>
    <xf numFmtId="0" fontId="65" fillId="2" borderId="237" xfId="0" applyFont="1" applyFill="1" applyBorder="1" applyAlignment="1" applyProtection="1">
      <alignment horizontal="center"/>
      <protection hidden="1"/>
    </xf>
    <xf numFmtId="0" fontId="66" fillId="0" borderId="237" xfId="0" applyFont="1" applyBorder="1" applyAlignment="1" applyProtection="1">
      <alignment horizontal="center"/>
      <protection hidden="1"/>
    </xf>
    <xf numFmtId="0" fontId="66" fillId="0" borderId="236" xfId="0" applyFont="1" applyBorder="1" applyAlignment="1" applyProtection="1">
      <alignment horizontal="center"/>
      <protection hidden="1"/>
    </xf>
    <xf numFmtId="164" fontId="6" fillId="0" borderId="215" xfId="2" applyNumberFormat="1" applyFont="1" applyFill="1" applyBorder="1" applyAlignment="1" applyProtection="1">
      <alignment horizontal="center"/>
      <protection hidden="1"/>
    </xf>
    <xf numFmtId="164" fontId="6" fillId="0" borderId="227" xfId="2" applyNumberFormat="1" applyFont="1" applyFill="1" applyBorder="1" applyAlignment="1" applyProtection="1">
      <alignment horizontal="center"/>
      <protection hidden="1"/>
    </xf>
    <xf numFmtId="0" fontId="63" fillId="42" borderId="36" xfId="0" applyFont="1" applyFill="1" applyBorder="1" applyAlignment="1" applyProtection="1">
      <alignment horizontal="center"/>
      <protection hidden="1"/>
    </xf>
    <xf numFmtId="0" fontId="63" fillId="22" borderId="36" xfId="0" applyFont="1" applyFill="1" applyBorder="1" applyAlignment="1" applyProtection="1">
      <alignment horizontal="center"/>
      <protection hidden="1"/>
    </xf>
    <xf numFmtId="0" fontId="63" fillId="22" borderId="252" xfId="0" applyFont="1" applyFill="1" applyBorder="1" applyAlignment="1" applyProtection="1">
      <alignment horizontal="center"/>
      <protection hidden="1"/>
    </xf>
    <xf numFmtId="0" fontId="63" fillId="42" borderId="48" xfId="0" applyFont="1" applyFill="1" applyBorder="1" applyAlignment="1" applyProtection="1">
      <alignment horizontal="center"/>
      <protection hidden="1"/>
    </xf>
    <xf numFmtId="0" fontId="63" fillId="22" borderId="48" xfId="0" applyFont="1" applyFill="1" applyBorder="1" applyAlignment="1" applyProtection="1">
      <alignment horizontal="center"/>
      <protection hidden="1"/>
    </xf>
    <xf numFmtId="0" fontId="63" fillId="22" borderId="241" xfId="0" applyFont="1" applyFill="1" applyBorder="1" applyAlignment="1" applyProtection="1">
      <alignment horizontal="center"/>
      <protection hidden="1"/>
    </xf>
    <xf numFmtId="0" fontId="0" fillId="42" borderId="3" xfId="0" applyFill="1" applyBorder="1" applyAlignment="1" applyProtection="1">
      <alignment horizontal="center" vertical="center" wrapText="1"/>
      <protection hidden="1"/>
    </xf>
    <xf numFmtId="0" fontId="0" fillId="22" borderId="3" xfId="0" applyFill="1" applyBorder="1" applyAlignment="1" applyProtection="1">
      <alignment horizontal="center" vertical="center" wrapText="1"/>
      <protection hidden="1"/>
    </xf>
    <xf numFmtId="0" fontId="0" fillId="22" borderId="128" xfId="0" applyFill="1" applyBorder="1" applyAlignment="1" applyProtection="1">
      <alignment horizontal="center" vertical="center" wrapText="1"/>
      <protection hidden="1"/>
    </xf>
    <xf numFmtId="0" fontId="70" fillId="42" borderId="48" xfId="0" applyFont="1" applyFill="1" applyBorder="1" applyAlignment="1" applyProtection="1">
      <alignment horizontal="center" vertical="center" wrapText="1"/>
      <protection hidden="1"/>
    </xf>
    <xf numFmtId="0" fontId="70" fillId="22" borderId="3" xfId="0" applyFont="1" applyFill="1" applyBorder="1" applyAlignment="1" applyProtection="1">
      <alignment horizontal="center" vertical="center" wrapText="1"/>
      <protection hidden="1"/>
    </xf>
    <xf numFmtId="0" fontId="65" fillId="2" borderId="238" xfId="0" applyFont="1" applyFill="1" applyBorder="1" applyAlignment="1" applyProtection="1">
      <alignment horizontal="center"/>
      <protection hidden="1"/>
    </xf>
    <xf numFmtId="0" fontId="0" fillId="42" borderId="251" xfId="0" applyFill="1" applyBorder="1" applyAlignment="1" applyProtection="1">
      <alignment horizontal="center" vertical="center" wrapText="1"/>
      <protection hidden="1"/>
    </xf>
    <xf numFmtId="0" fontId="0" fillId="22" borderId="251" xfId="0" applyFill="1" applyBorder="1" applyAlignment="1" applyProtection="1">
      <alignment horizontal="center" vertical="center" wrapText="1"/>
      <protection hidden="1"/>
    </xf>
    <xf numFmtId="0" fontId="0" fillId="22" borderId="239" xfId="0" applyFill="1" applyBorder="1" applyAlignment="1" applyProtection="1">
      <alignment horizontal="center" vertical="center" wrapText="1"/>
      <protection hidden="1"/>
    </xf>
    <xf numFmtId="0" fontId="70" fillId="42" borderId="38" xfId="0" applyFont="1" applyFill="1" applyBorder="1" applyAlignment="1" applyProtection="1">
      <alignment horizontal="center" vertical="center" wrapText="1"/>
      <protection hidden="1"/>
    </xf>
    <xf numFmtId="0" fontId="70" fillId="22" borderId="38" xfId="0" applyFont="1" applyFill="1" applyBorder="1" applyAlignment="1" applyProtection="1">
      <alignment horizontal="center" vertical="center" wrapText="1"/>
      <protection hidden="1"/>
    </xf>
    <xf numFmtId="0" fontId="73" fillId="23" borderId="41" xfId="0" applyFont="1" applyFill="1" applyBorder="1" applyAlignment="1" applyProtection="1">
      <alignment horizontal="right" vertical="center"/>
      <protection hidden="1"/>
    </xf>
    <xf numFmtId="0" fontId="46" fillId="46" borderId="3" xfId="0" applyFont="1" applyFill="1" applyBorder="1" applyAlignment="1" applyProtection="1">
      <alignment horizontal="center" vertical="center" wrapText="1"/>
      <protection hidden="1"/>
    </xf>
    <xf numFmtId="0" fontId="46" fillId="46" borderId="128" xfId="0" applyFont="1" applyFill="1" applyBorder="1" applyAlignment="1" applyProtection="1">
      <alignment horizontal="center" vertical="center" wrapText="1"/>
      <protection hidden="1"/>
    </xf>
    <xf numFmtId="0" fontId="10" fillId="0" borderId="243" xfId="0" applyFont="1" applyBorder="1" applyAlignment="1" applyProtection="1">
      <alignment horizontal="right" vertical="center" wrapText="1"/>
      <protection hidden="1"/>
    </xf>
    <xf numFmtId="0" fontId="4" fillId="39" borderId="237" xfId="0" applyFont="1" applyFill="1" applyBorder="1" applyAlignment="1" applyProtection="1">
      <alignment horizontal="right"/>
      <protection locked="0" hidden="1"/>
    </xf>
    <xf numFmtId="0" fontId="4" fillId="3" borderId="237" xfId="0" applyFont="1" applyFill="1" applyBorder="1" applyAlignment="1" applyProtection="1">
      <alignment horizontal="right"/>
      <protection locked="0" hidden="1"/>
    </xf>
    <xf numFmtId="0" fontId="4" fillId="3" borderId="236" xfId="0" applyFont="1" applyFill="1" applyBorder="1" applyAlignment="1" applyProtection="1">
      <alignment horizontal="right"/>
      <protection locked="0" hidden="1"/>
    </xf>
    <xf numFmtId="0" fontId="10" fillId="0" borderId="250" xfId="0" applyFont="1" applyBorder="1" applyAlignment="1" applyProtection="1">
      <alignment horizontal="right"/>
      <protection hidden="1"/>
    </xf>
    <xf numFmtId="0" fontId="16" fillId="39" borderId="243" xfId="5" applyNumberFormat="1" applyFill="1" applyBorder="1" applyAlignment="1" applyProtection="1">
      <alignment horizontal="right"/>
      <protection locked="0" hidden="1"/>
    </xf>
    <xf numFmtId="0" fontId="16" fillId="3" borderId="243" xfId="5" applyNumberFormat="1" applyFill="1" applyBorder="1" applyAlignment="1" applyProtection="1">
      <alignment horizontal="right"/>
      <protection locked="0" hidden="1"/>
    </xf>
    <xf numFmtId="0" fontId="10" fillId="0" borderId="238" xfId="0" applyFont="1" applyBorder="1" applyAlignment="1" applyProtection="1">
      <alignment horizontal="right"/>
      <protection hidden="1"/>
    </xf>
    <xf numFmtId="0" fontId="34" fillId="0" borderId="257" xfId="0" applyFont="1" applyBorder="1" applyAlignment="1" applyProtection="1">
      <alignment horizontal="center" vertical="center"/>
      <protection hidden="1"/>
    </xf>
    <xf numFmtId="0" fontId="10" fillId="0" borderId="258" xfId="0" applyFont="1" applyBorder="1" applyAlignment="1" applyProtection="1">
      <alignment horizontal="right"/>
      <protection hidden="1"/>
    </xf>
    <xf numFmtId="0" fontId="4" fillId="39" borderId="246" xfId="0" applyFont="1" applyFill="1" applyBorder="1" applyAlignment="1" applyProtection="1">
      <alignment horizontal="right"/>
      <protection locked="0" hidden="1"/>
    </xf>
    <xf numFmtId="0" fontId="4" fillId="3" borderId="246" xfId="0" applyFont="1" applyFill="1" applyBorder="1" applyAlignment="1" applyProtection="1">
      <alignment horizontal="right"/>
      <protection locked="0" hidden="1"/>
    </xf>
    <xf numFmtId="0" fontId="4" fillId="3" borderId="245" xfId="0" applyFont="1" applyFill="1" applyBorder="1" applyAlignment="1" applyProtection="1">
      <alignment horizontal="right"/>
      <protection locked="0" hidden="1"/>
    </xf>
    <xf numFmtId="0" fontId="4" fillId="39" borderId="243" xfId="0" applyFont="1" applyFill="1" applyBorder="1" applyAlignment="1" applyProtection="1">
      <alignment horizontal="right"/>
      <protection locked="0" hidden="1"/>
    </xf>
    <xf numFmtId="0" fontId="4" fillId="3" borderId="243" xfId="0" applyFont="1" applyFill="1" applyBorder="1" applyAlignment="1" applyProtection="1">
      <alignment horizontal="right"/>
      <protection locked="0" hidden="1"/>
    </xf>
    <xf numFmtId="0" fontId="4" fillId="5" borderId="38" xfId="0" applyFont="1" applyFill="1" applyBorder="1" applyAlignment="1" applyProtection="1">
      <alignment horizontal="right"/>
      <protection hidden="1"/>
    </xf>
    <xf numFmtId="0" fontId="4" fillId="5" borderId="257" xfId="0" applyFont="1" applyFill="1" applyBorder="1" applyAlignment="1" applyProtection="1">
      <alignment horizontal="right"/>
      <protection hidden="1"/>
    </xf>
    <xf numFmtId="0" fontId="34" fillId="0" borderId="241" xfId="0" applyFont="1" applyBorder="1" applyAlignment="1" applyProtection="1">
      <alignment horizontal="center" vertical="center"/>
      <protection hidden="1"/>
    </xf>
    <xf numFmtId="0" fontId="34" fillId="0" borderId="216" xfId="0" applyFont="1" applyBorder="1" applyAlignment="1" applyProtection="1">
      <alignment horizontal="center" vertical="center"/>
      <protection hidden="1"/>
    </xf>
    <xf numFmtId="0" fontId="10" fillId="0" borderId="258" xfId="0" applyFont="1" applyBorder="1" applyAlignment="1" applyProtection="1">
      <alignment horizontal="right" vertical="center"/>
      <protection hidden="1"/>
    </xf>
    <xf numFmtId="0" fontId="4" fillId="39" borderId="246" xfId="0" applyFont="1" applyFill="1" applyBorder="1" applyAlignment="1" applyProtection="1">
      <alignment horizontal="center" vertical="center"/>
      <protection locked="0" hidden="1"/>
    </xf>
    <xf numFmtId="0" fontId="4" fillId="3" borderId="246" xfId="0" applyFont="1" applyFill="1" applyBorder="1" applyAlignment="1" applyProtection="1">
      <alignment horizontal="center" vertical="center"/>
      <protection locked="0" hidden="1"/>
    </xf>
    <xf numFmtId="0" fontId="10" fillId="0" borderId="246" xfId="0" applyFont="1" applyBorder="1" applyAlignment="1" applyProtection="1">
      <alignment horizontal="right" vertical="center" wrapText="1"/>
      <protection hidden="1"/>
    </xf>
    <xf numFmtId="44" fontId="4" fillId="0" borderId="246" xfId="2" applyFont="1" applyBorder="1" applyAlignment="1" applyProtection="1">
      <alignment horizontal="center" vertical="center"/>
      <protection hidden="1"/>
    </xf>
    <xf numFmtId="44" fontId="4" fillId="0" borderId="245" xfId="2" applyFont="1" applyBorder="1" applyAlignment="1" applyProtection="1">
      <alignment horizontal="center" vertical="center"/>
      <protection hidden="1"/>
    </xf>
    <xf numFmtId="0" fontId="10" fillId="0" borderId="250" xfId="0" applyFont="1" applyBorder="1" applyAlignment="1" applyProtection="1">
      <alignment horizontal="right" vertical="center"/>
      <protection hidden="1"/>
    </xf>
    <xf numFmtId="0" fontId="10" fillId="0" borderId="243" xfId="0" applyFont="1" applyBorder="1" applyAlignment="1" applyProtection="1">
      <alignment horizontal="right" vertical="center"/>
      <protection hidden="1"/>
    </xf>
    <xf numFmtId="0" fontId="10" fillId="0" borderId="250" xfId="0" applyFont="1" applyBorder="1" applyAlignment="1" applyProtection="1">
      <alignment horizontal="center" vertical="center"/>
      <protection hidden="1"/>
    </xf>
    <xf numFmtId="0" fontId="64" fillId="39" borderId="0" xfId="5" applyNumberFormat="1" applyFont="1" applyFill="1" applyBorder="1" applyAlignment="1" applyProtection="1">
      <alignment horizontal="center" vertical="center"/>
      <protection hidden="1"/>
    </xf>
    <xf numFmtId="0" fontId="64" fillId="3" borderId="0" xfId="5" applyNumberFormat="1" applyFont="1" applyFill="1" applyBorder="1" applyAlignment="1" applyProtection="1">
      <alignment horizontal="center" vertical="center"/>
      <protection hidden="1"/>
    </xf>
    <xf numFmtId="164" fontId="10" fillId="0" borderId="243" xfId="2" applyNumberFormat="1" applyFont="1" applyFill="1" applyBorder="1" applyAlignment="1" applyProtection="1">
      <alignment horizontal="center" vertical="center"/>
      <protection hidden="1"/>
    </xf>
    <xf numFmtId="164" fontId="10" fillId="0" borderId="242" xfId="2" applyNumberFormat="1" applyFont="1" applyFill="1" applyBorder="1" applyAlignment="1" applyProtection="1">
      <alignment horizontal="center" vertical="center"/>
      <protection hidden="1"/>
    </xf>
    <xf numFmtId="0" fontId="78" fillId="5" borderId="250" xfId="0" applyFont="1" applyFill="1" applyBorder="1" applyAlignment="1" applyProtection="1">
      <alignment horizontal="center" vertical="center"/>
      <protection hidden="1"/>
    </xf>
    <xf numFmtId="0" fontId="64" fillId="39" borderId="2" xfId="5" applyNumberFormat="1" applyFont="1" applyFill="1" applyBorder="1" applyAlignment="1" applyProtection="1">
      <alignment horizontal="center" vertical="center"/>
      <protection hidden="1"/>
    </xf>
    <xf numFmtId="0" fontId="64" fillId="3" borderId="2" xfId="5" applyNumberFormat="1" applyFont="1" applyFill="1" applyBorder="1" applyAlignment="1" applyProtection="1">
      <alignment horizontal="center" vertical="center"/>
      <protection hidden="1"/>
    </xf>
    <xf numFmtId="0" fontId="77" fillId="46" borderId="48" xfId="0" applyFont="1" applyFill="1" applyBorder="1" applyAlignment="1" applyProtection="1">
      <alignment horizontal="center" vertical="center"/>
      <protection hidden="1"/>
    </xf>
    <xf numFmtId="0" fontId="77" fillId="46" borderId="241" xfId="0" applyFont="1" applyFill="1" applyBorder="1" applyAlignment="1" applyProtection="1">
      <alignment horizontal="center" vertical="center"/>
      <protection hidden="1"/>
    </xf>
    <xf numFmtId="0" fontId="64" fillId="39" borderId="228" xfId="5" applyFont="1" applyFill="1" applyBorder="1" applyAlignment="1" applyProtection="1">
      <alignment horizontal="center" vertical="center"/>
      <protection hidden="1"/>
    </xf>
    <xf numFmtId="0" fontId="64" fillId="3" borderId="228" xfId="5" applyFont="1" applyFill="1" applyBorder="1" applyAlignment="1" applyProtection="1">
      <alignment horizontal="center" vertical="center"/>
      <protection hidden="1"/>
    </xf>
    <xf numFmtId="0" fontId="80" fillId="24" borderId="38" xfId="0" applyFont="1" applyFill="1" applyBorder="1" applyAlignment="1" applyProtection="1">
      <alignment horizontal="center"/>
      <protection hidden="1"/>
    </xf>
    <xf numFmtId="0" fontId="80" fillId="24" borderId="262" xfId="0" applyFont="1" applyFill="1" applyBorder="1" applyAlignment="1" applyProtection="1">
      <alignment horizontal="center"/>
      <protection hidden="1"/>
    </xf>
    <xf numFmtId="0" fontId="80" fillId="24" borderId="263" xfId="0" applyFont="1" applyFill="1" applyBorder="1" applyAlignment="1" applyProtection="1">
      <alignment horizontal="center"/>
      <protection hidden="1"/>
    </xf>
    <xf numFmtId="0" fontId="16" fillId="0" borderId="261" xfId="5" applyNumberFormat="1" applyFill="1" applyBorder="1" applyAlignment="1" applyProtection="1">
      <alignment horizontal="center"/>
      <protection hidden="1"/>
    </xf>
    <xf numFmtId="0" fontId="16" fillId="0" borderId="260" xfId="5" applyNumberFormat="1" applyFill="1" applyBorder="1" applyAlignment="1" applyProtection="1">
      <alignment horizontal="center"/>
      <protection hidden="1"/>
    </xf>
    <xf numFmtId="0" fontId="16" fillId="0" borderId="259" xfId="5" applyNumberFormat="1" applyFill="1" applyBorder="1" applyAlignment="1" applyProtection="1">
      <alignment horizontal="center"/>
      <protection hidden="1"/>
    </xf>
    <xf numFmtId="4" fontId="6" fillId="0" borderId="231" xfId="2" applyNumberFormat="1" applyFont="1" applyFill="1" applyBorder="1" applyAlignment="1" applyProtection="1">
      <alignment horizontal="center"/>
      <protection hidden="1"/>
    </xf>
    <xf numFmtId="0" fontId="64" fillId="39" borderId="215" xfId="5" applyNumberFormat="1" applyFont="1" applyFill="1" applyBorder="1" applyAlignment="1" applyProtection="1">
      <alignment horizontal="center" vertical="center" wrapText="1"/>
      <protection hidden="1"/>
    </xf>
    <xf numFmtId="0" fontId="64" fillId="3" borderId="215" xfId="5" applyNumberFormat="1" applyFont="1" applyFill="1" applyBorder="1" applyAlignment="1" applyProtection="1">
      <alignment horizontal="center" vertical="center" wrapText="1"/>
      <protection hidden="1"/>
    </xf>
    <xf numFmtId="4" fontId="10" fillId="0" borderId="231" xfId="2" applyNumberFormat="1" applyFont="1" applyFill="1" applyBorder="1" applyAlignment="1" applyProtection="1">
      <alignment horizontal="center" vertical="center"/>
      <protection hidden="1"/>
    </xf>
    <xf numFmtId="164" fontId="10" fillId="0" borderId="214" xfId="2" applyNumberFormat="1" applyFont="1" applyFill="1" applyBorder="1" applyAlignment="1" applyProtection="1">
      <alignment horizontal="center" vertical="center"/>
      <protection hidden="1"/>
    </xf>
    <xf numFmtId="164" fontId="10" fillId="0" borderId="234" xfId="2" applyNumberFormat="1" applyFont="1" applyFill="1" applyBorder="1" applyAlignment="1" applyProtection="1">
      <alignment horizontal="center" vertical="center"/>
      <protection hidden="1"/>
    </xf>
    <xf numFmtId="0" fontId="64" fillId="39" borderId="214" xfId="5" applyNumberFormat="1" applyFont="1" applyFill="1" applyBorder="1" applyAlignment="1" applyProtection="1">
      <alignment horizontal="center" vertical="center"/>
      <protection hidden="1"/>
    </xf>
    <xf numFmtId="0" fontId="64" fillId="3" borderId="214" xfId="5" applyNumberFormat="1" applyFont="1" applyFill="1" applyBorder="1" applyAlignment="1" applyProtection="1">
      <alignment horizontal="center" vertical="center"/>
      <protection hidden="1"/>
    </xf>
    <xf numFmtId="0" fontId="0" fillId="46" borderId="3" xfId="0" applyFill="1" applyBorder="1" applyAlignment="1" applyProtection="1">
      <alignment horizontal="center" wrapText="1"/>
      <protection hidden="1"/>
    </xf>
    <xf numFmtId="0" fontId="0" fillId="46" borderId="128" xfId="0" applyFill="1" applyBorder="1" applyAlignment="1" applyProtection="1">
      <alignment horizontal="center" wrapText="1"/>
      <protection hidden="1"/>
    </xf>
    <xf numFmtId="0" fontId="4" fillId="39" borderId="161" xfId="0" applyFont="1" applyFill="1" applyBorder="1" applyAlignment="1" applyProtection="1">
      <alignment horizontal="left" vertical="center"/>
      <protection locked="0" hidden="1"/>
    </xf>
    <xf numFmtId="0" fontId="4" fillId="3" borderId="161" xfId="0" applyFont="1" applyFill="1" applyBorder="1" applyAlignment="1" applyProtection="1">
      <alignment horizontal="left" vertical="center"/>
      <protection locked="0" hidden="1"/>
    </xf>
    <xf numFmtId="0" fontId="4" fillId="3" borderId="153" xfId="0" applyFont="1" applyFill="1" applyBorder="1" applyAlignment="1" applyProtection="1">
      <alignment horizontal="left" vertical="center"/>
      <protection locked="0" hidden="1"/>
    </xf>
    <xf numFmtId="0" fontId="4" fillId="8" borderId="160" xfId="0" applyFont="1" applyFill="1" applyBorder="1" applyAlignment="1" applyProtection="1">
      <alignment horizontal="center" vertical="center" wrapText="1"/>
      <protection hidden="1"/>
    </xf>
    <xf numFmtId="0" fontId="70" fillId="41" borderId="371" xfId="0" applyFont="1" applyFill="1" applyBorder="1" applyAlignment="1" applyProtection="1">
      <alignment horizontal="center" vertical="center" wrapText="1"/>
      <protection hidden="1"/>
    </xf>
    <xf numFmtId="0" fontId="70" fillId="41" borderId="38" xfId="0" applyFont="1" applyFill="1" applyBorder="1" applyAlignment="1" applyProtection="1">
      <alignment horizontal="center" vertical="center" wrapText="1"/>
      <protection hidden="1"/>
    </xf>
    <xf numFmtId="0" fontId="70" fillId="41" borderId="3" xfId="0" applyFont="1" applyFill="1" applyBorder="1" applyAlignment="1" applyProtection="1">
      <alignment horizontal="center" vertical="center" wrapText="1"/>
      <protection hidden="1"/>
    </xf>
    <xf numFmtId="164" fontId="6" fillId="0" borderId="228" xfId="0" applyNumberFormat="1" applyFont="1" applyBorder="1" applyAlignment="1" applyProtection="1">
      <alignment horizontal="center"/>
      <protection hidden="1"/>
    </xf>
    <xf numFmtId="164" fontId="6" fillId="0" borderId="227" xfId="0" applyNumberFormat="1" applyFont="1" applyBorder="1" applyAlignment="1" applyProtection="1">
      <alignment horizontal="center"/>
      <protection hidden="1"/>
    </xf>
    <xf numFmtId="4" fontId="10" fillId="0" borderId="231" xfId="2" applyNumberFormat="1" applyFont="1" applyBorder="1" applyAlignment="1" applyProtection="1">
      <alignment horizontal="center" vertical="center"/>
      <protection hidden="1"/>
    </xf>
    <xf numFmtId="0" fontId="71" fillId="41" borderId="235" xfId="0" applyFont="1" applyFill="1" applyBorder="1" applyAlignment="1" applyProtection="1">
      <alignment horizontal="center" vertical="center" wrapText="1"/>
      <protection hidden="1"/>
    </xf>
    <xf numFmtId="0" fontId="71" fillId="10" borderId="235" xfId="0" applyFont="1" applyFill="1" applyBorder="1" applyAlignment="1" applyProtection="1">
      <alignment horizontal="center" vertical="center" wrapText="1"/>
      <protection hidden="1"/>
    </xf>
    <xf numFmtId="4" fontId="6" fillId="0" borderId="183" xfId="0" applyNumberFormat="1" applyFont="1" applyBorder="1" applyAlignment="1" applyProtection="1">
      <alignment horizontal="center" vertical="center"/>
      <protection hidden="1"/>
    </xf>
    <xf numFmtId="164" fontId="6" fillId="0" borderId="215" xfId="0" applyNumberFormat="1" applyFont="1" applyBorder="1" applyAlignment="1" applyProtection="1">
      <alignment horizontal="center"/>
      <protection hidden="1"/>
    </xf>
    <xf numFmtId="4" fontId="6" fillId="0" borderId="231" xfId="0" applyNumberFormat="1" applyFont="1" applyBorder="1" applyAlignment="1" applyProtection="1">
      <alignment horizontal="center" vertical="center"/>
      <protection hidden="1"/>
    </xf>
    <xf numFmtId="4" fontId="10" fillId="0" borderId="74" xfId="2" applyNumberFormat="1" applyFont="1" applyBorder="1" applyAlignment="1" applyProtection="1">
      <alignment horizontal="center"/>
      <protection hidden="1"/>
    </xf>
    <xf numFmtId="0" fontId="70" fillId="41" borderId="132" xfId="0" applyFont="1" applyFill="1" applyBorder="1" applyAlignment="1" applyProtection="1">
      <alignment horizontal="center" vertical="center" wrapText="1"/>
      <protection hidden="1"/>
    </xf>
    <xf numFmtId="0" fontId="70" fillId="10" borderId="132" xfId="0" applyFont="1" applyFill="1" applyBorder="1" applyAlignment="1" applyProtection="1">
      <alignment horizontal="center" vertical="center" wrapText="1"/>
      <protection hidden="1"/>
    </xf>
    <xf numFmtId="4" fontId="10" fillId="0" borderId="226" xfId="2" applyNumberFormat="1" applyFont="1" applyBorder="1" applyAlignment="1" applyProtection="1">
      <alignment horizontal="center" vertical="center"/>
      <protection hidden="1"/>
    </xf>
    <xf numFmtId="0" fontId="64" fillId="39" borderId="225" xfId="5" applyNumberFormat="1" applyFont="1" applyFill="1" applyBorder="1" applyAlignment="1" applyProtection="1">
      <alignment horizontal="center" vertical="center"/>
      <protection hidden="1"/>
    </xf>
    <xf numFmtId="0" fontId="64" fillId="3" borderId="225" xfId="5" applyNumberFormat="1" applyFont="1" applyFill="1" applyBorder="1" applyAlignment="1" applyProtection="1">
      <alignment horizontal="center" vertical="center"/>
      <protection hidden="1"/>
    </xf>
    <xf numFmtId="164" fontId="10" fillId="0" borderId="224" xfId="2" applyNumberFormat="1" applyFont="1" applyBorder="1" applyAlignment="1" applyProtection="1">
      <alignment horizontal="center"/>
      <protection hidden="1"/>
    </xf>
    <xf numFmtId="164" fontId="10" fillId="0" borderId="223" xfId="2" applyNumberFormat="1" applyFont="1" applyBorder="1" applyAlignment="1" applyProtection="1">
      <alignment horizontal="center"/>
      <protection hidden="1"/>
    </xf>
    <xf numFmtId="0" fontId="34" fillId="0" borderId="217" xfId="0" applyFont="1" applyBorder="1" applyAlignment="1" applyProtection="1">
      <alignment horizontal="center" vertical="center"/>
      <protection hidden="1"/>
    </xf>
    <xf numFmtId="0" fontId="29" fillId="2" borderId="217" xfId="0" applyFont="1" applyFill="1" applyBorder="1" applyAlignment="1" applyProtection="1">
      <alignment horizontal="center" vertical="center" wrapText="1"/>
      <protection hidden="1"/>
    </xf>
    <xf numFmtId="0" fontId="29" fillId="2" borderId="216" xfId="0" applyFont="1" applyFill="1" applyBorder="1" applyAlignment="1" applyProtection="1">
      <alignment horizontal="center" vertical="center" wrapText="1"/>
      <protection hidden="1"/>
    </xf>
    <xf numFmtId="0" fontId="66" fillId="41" borderId="232" xfId="0" applyFont="1" applyFill="1" applyBorder="1" applyAlignment="1" applyProtection="1">
      <alignment horizontal="center" vertical="center" wrapText="1"/>
      <protection hidden="1"/>
    </xf>
    <xf numFmtId="0" fontId="66" fillId="10" borderId="232" xfId="0" applyFont="1" applyFill="1" applyBorder="1" applyAlignment="1" applyProtection="1">
      <alignment horizontal="center" vertical="center" wrapText="1"/>
      <protection hidden="1"/>
    </xf>
    <xf numFmtId="0" fontId="63" fillId="47" borderId="48" xfId="0" applyFont="1" applyFill="1" applyBorder="1" applyAlignment="1" applyProtection="1">
      <alignment horizontal="right"/>
      <protection hidden="1"/>
    </xf>
    <xf numFmtId="0" fontId="63" fillId="47" borderId="217" xfId="0" applyFont="1" applyFill="1" applyBorder="1" applyAlignment="1" applyProtection="1">
      <alignment horizontal="right"/>
      <protection hidden="1"/>
    </xf>
    <xf numFmtId="164" fontId="10" fillId="0" borderId="221" xfId="0" applyNumberFormat="1" applyFont="1" applyBorder="1" applyAlignment="1" applyProtection="1">
      <alignment horizontal="center" vertical="center"/>
      <protection hidden="1"/>
    </xf>
    <xf numFmtId="164" fontId="10" fillId="0" borderId="220" xfId="0" applyNumberFormat="1" applyFont="1" applyBorder="1" applyAlignment="1" applyProtection="1">
      <alignment horizontal="center" vertical="center"/>
      <protection hidden="1"/>
    </xf>
    <xf numFmtId="164" fontId="10" fillId="0" borderId="219" xfId="0" applyNumberFormat="1" applyFont="1" applyBorder="1" applyAlignment="1" applyProtection="1">
      <alignment horizontal="center" vertical="center"/>
      <protection hidden="1"/>
    </xf>
    <xf numFmtId="164" fontId="10" fillId="0" borderId="218" xfId="0" applyNumberFormat="1" applyFont="1" applyBorder="1" applyAlignment="1" applyProtection="1">
      <alignment horizontal="center" vertical="center"/>
      <protection hidden="1"/>
    </xf>
    <xf numFmtId="0" fontId="4" fillId="45" borderId="217" xfId="0" applyFont="1" applyFill="1" applyBorder="1" applyAlignment="1" applyProtection="1">
      <alignment horizontal="center" wrapText="1"/>
      <protection hidden="1"/>
    </xf>
    <xf numFmtId="0" fontId="4" fillId="45" borderId="216" xfId="0" applyFont="1" applyFill="1" applyBorder="1" applyAlignment="1" applyProtection="1">
      <alignment horizontal="center" wrapText="1"/>
      <protection hidden="1"/>
    </xf>
    <xf numFmtId="0" fontId="4" fillId="11" borderId="211" xfId="0" applyFont="1" applyFill="1" applyBorder="1" applyAlignment="1" applyProtection="1">
      <alignment horizontal="center" vertical="center" wrapText="1"/>
      <protection hidden="1"/>
    </xf>
    <xf numFmtId="0" fontId="4" fillId="11" borderId="240" xfId="0" applyFont="1" applyFill="1" applyBorder="1" applyAlignment="1" applyProtection="1">
      <alignment horizontal="center" vertical="center" wrapText="1"/>
      <protection hidden="1"/>
    </xf>
    <xf numFmtId="4" fontId="10" fillId="0" borderId="214" xfId="2" applyNumberFormat="1" applyFont="1" applyBorder="1" applyAlignment="1" applyProtection="1">
      <alignment horizontal="center" vertical="center"/>
      <protection hidden="1"/>
    </xf>
    <xf numFmtId="4" fontId="10" fillId="0" borderId="74" xfId="2" applyNumberFormat="1" applyFont="1" applyFill="1" applyBorder="1" applyAlignment="1" applyProtection="1">
      <alignment horizontal="center" vertical="center"/>
      <protection hidden="1"/>
    </xf>
    <xf numFmtId="0" fontId="86" fillId="35" borderId="217" xfId="0" applyFont="1" applyFill="1" applyBorder="1" applyAlignment="1" applyProtection="1">
      <alignment horizontal="center" wrapText="1"/>
      <protection hidden="1"/>
    </xf>
    <xf numFmtId="0" fontId="86" fillId="35" borderId="42" xfId="0" applyFont="1" applyFill="1" applyBorder="1" applyAlignment="1" applyProtection="1">
      <alignment horizontal="center" wrapText="1"/>
      <protection hidden="1"/>
    </xf>
    <xf numFmtId="0" fontId="86" fillId="35" borderId="222" xfId="0" applyFont="1" applyFill="1" applyBorder="1" applyAlignment="1" applyProtection="1">
      <alignment horizontal="center" wrapText="1"/>
      <protection hidden="1"/>
    </xf>
    <xf numFmtId="0" fontId="65" fillId="41" borderId="229" xfId="0" applyFont="1" applyFill="1" applyBorder="1" applyAlignment="1" applyProtection="1">
      <alignment horizontal="center" vertical="center" wrapText="1"/>
      <protection hidden="1"/>
    </xf>
    <xf numFmtId="0" fontId="65" fillId="10" borderId="229" xfId="0" applyFont="1" applyFill="1" applyBorder="1" applyAlignment="1" applyProtection="1">
      <alignment horizontal="center" vertical="center" wrapText="1"/>
      <protection hidden="1"/>
    </xf>
    <xf numFmtId="0" fontId="66" fillId="41" borderId="233" xfId="0" applyFont="1" applyFill="1" applyBorder="1" applyAlignment="1" applyProtection="1">
      <alignment horizontal="center" vertical="center" wrapText="1"/>
      <protection hidden="1"/>
    </xf>
    <xf numFmtId="0" fontId="66" fillId="10" borderId="233" xfId="0" applyFont="1" applyFill="1" applyBorder="1" applyAlignment="1" applyProtection="1">
      <alignment horizontal="center" vertical="center" wrapText="1"/>
      <protection hidden="1"/>
    </xf>
    <xf numFmtId="164" fontId="10" fillId="0" borderId="228" xfId="2" applyNumberFormat="1" applyFont="1" applyFill="1" applyBorder="1" applyAlignment="1" applyProtection="1">
      <alignment horizontal="center"/>
      <protection hidden="1"/>
    </xf>
    <xf numFmtId="0" fontId="86" fillId="35" borderId="42" xfId="0" applyFont="1" applyFill="1" applyBorder="1" applyAlignment="1" applyProtection="1">
      <alignment horizontal="center"/>
      <protection hidden="1"/>
    </xf>
    <xf numFmtId="0" fontId="86" fillId="35" borderId="222" xfId="0" applyFont="1" applyFill="1" applyBorder="1" applyAlignment="1" applyProtection="1">
      <alignment horizontal="center"/>
      <protection hidden="1"/>
    </xf>
    <xf numFmtId="0" fontId="0" fillId="5" borderId="38" xfId="0" applyFill="1" applyBorder="1" applyAlignment="1" applyProtection="1">
      <alignment horizontal="center"/>
      <protection hidden="1"/>
    </xf>
    <xf numFmtId="0" fontId="0" fillId="5" borderId="0" xfId="0" applyFill="1" applyAlignment="1" applyProtection="1">
      <alignment horizontal="center"/>
      <protection hidden="1"/>
    </xf>
    <xf numFmtId="0" fontId="0" fillId="5" borderId="37" xfId="0" applyFill="1" applyBorder="1" applyAlignment="1" applyProtection="1">
      <alignment horizontal="center"/>
      <protection hidden="1"/>
    </xf>
    <xf numFmtId="0" fontId="16" fillId="0" borderId="36" xfId="5" applyBorder="1" applyAlignment="1" applyProtection="1">
      <alignment horizontal="center" vertical="center"/>
      <protection hidden="1"/>
    </xf>
    <xf numFmtId="0" fontId="16" fillId="0" borderId="35" xfId="5" applyBorder="1" applyAlignment="1" applyProtection="1">
      <alignment horizontal="center" vertical="center"/>
      <protection hidden="1"/>
    </xf>
    <xf numFmtId="0" fontId="16" fillId="0" borderId="34" xfId="5" applyBorder="1" applyAlignment="1" applyProtection="1">
      <alignment horizontal="center" vertical="center"/>
      <protection hidden="1"/>
    </xf>
    <xf numFmtId="164" fontId="4" fillId="2" borderId="212" xfId="2" applyNumberFormat="1" applyFont="1" applyFill="1" applyBorder="1" applyAlignment="1" applyProtection="1">
      <alignment horizontal="center" vertical="center" wrapText="1"/>
      <protection hidden="1"/>
    </xf>
    <xf numFmtId="164" fontId="4" fillId="2" borderId="255" xfId="2" applyNumberFormat="1" applyFont="1" applyFill="1" applyBorder="1" applyAlignment="1" applyProtection="1">
      <alignment horizontal="center" vertical="center" wrapText="1"/>
      <protection hidden="1"/>
    </xf>
    <xf numFmtId="164" fontId="4" fillId="2" borderId="309" xfId="2" applyNumberFormat="1" applyFont="1" applyFill="1" applyBorder="1" applyAlignment="1" applyProtection="1">
      <alignment horizontal="center" vertical="center" wrapText="1"/>
      <protection hidden="1"/>
    </xf>
    <xf numFmtId="0" fontId="11" fillId="5" borderId="88" xfId="0" applyFont="1" applyFill="1" applyBorder="1" applyAlignment="1" applyProtection="1">
      <alignment horizontal="center" vertical="center" wrapText="1"/>
      <protection hidden="1"/>
    </xf>
    <xf numFmtId="0" fontId="11" fillId="5" borderId="35" xfId="0" applyFont="1" applyFill="1" applyBorder="1" applyAlignment="1" applyProtection="1">
      <alignment horizontal="center" vertical="center" wrapText="1"/>
      <protection hidden="1"/>
    </xf>
    <xf numFmtId="0" fontId="11" fillId="5" borderId="275" xfId="0" applyFont="1" applyFill="1" applyBorder="1" applyAlignment="1" applyProtection="1">
      <alignment horizontal="center" vertical="center" wrapText="1"/>
      <protection hidden="1"/>
    </xf>
    <xf numFmtId="0" fontId="2" fillId="29" borderId="24" xfId="0" applyFont="1" applyFill="1" applyBorder="1" applyAlignment="1" applyProtection="1">
      <alignment horizontal="center" vertical="center" wrapText="1"/>
      <protection hidden="1"/>
    </xf>
    <xf numFmtId="0" fontId="2" fillId="29" borderId="23" xfId="0" applyFont="1" applyFill="1" applyBorder="1" applyAlignment="1" applyProtection="1">
      <alignment horizontal="center" vertical="center" wrapText="1"/>
      <protection hidden="1"/>
    </xf>
    <xf numFmtId="0" fontId="2" fillId="29" borderId="22" xfId="0" applyFont="1" applyFill="1" applyBorder="1" applyAlignment="1" applyProtection="1">
      <alignment horizontal="center" vertical="center" wrapText="1"/>
      <protection hidden="1"/>
    </xf>
    <xf numFmtId="0" fontId="2" fillId="28" borderId="48" xfId="0" applyFont="1" applyFill="1" applyBorder="1" applyAlignment="1" applyProtection="1">
      <alignment horizontal="center" vertical="center"/>
      <protection hidden="1"/>
    </xf>
    <xf numFmtId="0" fontId="2" fillId="28" borderId="47" xfId="0" applyFont="1" applyFill="1" applyBorder="1" applyAlignment="1" applyProtection="1">
      <alignment horizontal="center" vertical="center"/>
      <protection hidden="1"/>
    </xf>
    <xf numFmtId="0" fontId="2" fillId="28" borderId="49" xfId="0" applyFont="1" applyFill="1" applyBorder="1" applyAlignment="1" applyProtection="1">
      <alignment horizontal="center" vertical="center"/>
      <protection hidden="1"/>
    </xf>
    <xf numFmtId="1" fontId="2" fillId="32" borderId="48" xfId="0" applyNumberFormat="1" applyFont="1" applyFill="1" applyBorder="1" applyAlignment="1" applyProtection="1">
      <alignment horizontal="center" vertical="center"/>
      <protection hidden="1"/>
    </xf>
    <xf numFmtId="1" fontId="2" fillId="32" borderId="47" xfId="0" applyNumberFormat="1" applyFont="1" applyFill="1" applyBorder="1" applyAlignment="1" applyProtection="1">
      <alignment horizontal="center" vertical="center"/>
      <protection hidden="1"/>
    </xf>
    <xf numFmtId="1" fontId="2" fillId="32" borderId="49" xfId="0" applyNumberFormat="1" applyFont="1" applyFill="1" applyBorder="1" applyAlignment="1" applyProtection="1">
      <alignment horizontal="center" vertical="center"/>
      <protection hidden="1"/>
    </xf>
    <xf numFmtId="1" fontId="89" fillId="0" borderId="284" xfId="0" applyNumberFormat="1" applyFont="1" applyBorder="1" applyAlignment="1" applyProtection="1">
      <alignment horizontal="left" vertical="center" wrapText="1"/>
      <protection hidden="1"/>
    </xf>
    <xf numFmtId="1" fontId="88" fillId="0" borderId="283" xfId="0" applyNumberFormat="1" applyFont="1" applyBorder="1" applyAlignment="1" applyProtection="1">
      <alignment horizontal="left" vertical="center" wrapText="1"/>
      <protection hidden="1"/>
    </xf>
    <xf numFmtId="1" fontId="88" fillId="0" borderId="282" xfId="0" applyNumberFormat="1" applyFont="1" applyBorder="1" applyAlignment="1" applyProtection="1">
      <alignment horizontal="left" vertical="center" wrapText="1"/>
      <protection hidden="1"/>
    </xf>
    <xf numFmtId="1" fontId="88" fillId="0" borderId="281" xfId="0" applyNumberFormat="1" applyFont="1" applyBorder="1" applyAlignment="1" applyProtection="1">
      <alignment horizontal="left" vertical="center" wrapText="1"/>
      <protection hidden="1"/>
    </xf>
    <xf numFmtId="1" fontId="88" fillId="0" borderId="0" xfId="0" applyNumberFormat="1" applyFont="1" applyAlignment="1" applyProtection="1">
      <alignment horizontal="left" vertical="center" wrapText="1"/>
      <protection hidden="1"/>
    </xf>
    <xf numFmtId="1" fontId="88" fillId="0" borderId="280" xfId="0" applyNumberFormat="1" applyFont="1" applyBorder="1" applyAlignment="1" applyProtection="1">
      <alignment horizontal="left" vertical="center" wrapText="1"/>
      <protection hidden="1"/>
    </xf>
    <xf numFmtId="1" fontId="88" fillId="0" borderId="279" xfId="0" applyNumberFormat="1" applyFont="1" applyBorder="1" applyAlignment="1" applyProtection="1">
      <alignment horizontal="left" vertical="center" wrapText="1"/>
      <protection hidden="1"/>
    </xf>
    <xf numFmtId="1" fontId="88" fillId="0" borderId="278" xfId="0" applyNumberFormat="1" applyFont="1" applyBorder="1" applyAlignment="1" applyProtection="1">
      <alignment horizontal="left" vertical="center" wrapText="1"/>
      <protection hidden="1"/>
    </xf>
    <xf numFmtId="1" fontId="88" fillId="0" borderId="277" xfId="0" applyNumberFormat="1" applyFont="1" applyBorder="1" applyAlignment="1" applyProtection="1">
      <alignment horizontal="left" vertical="center" wrapText="1"/>
      <protection hidden="1"/>
    </xf>
    <xf numFmtId="0" fontId="19" fillId="42" borderId="3" xfId="0" applyFont="1" applyFill="1" applyBorder="1" applyAlignment="1" applyProtection="1">
      <alignment horizontal="center" vertical="center"/>
      <protection hidden="1"/>
    </xf>
    <xf numFmtId="0" fontId="5" fillId="22" borderId="2" xfId="0" applyFont="1" applyFill="1" applyBorder="1" applyAlignment="1" applyProtection="1">
      <alignment horizontal="center" vertical="center"/>
      <protection hidden="1"/>
    </xf>
    <xf numFmtId="0" fontId="25" fillId="30" borderId="46" xfId="0" applyFont="1" applyFill="1" applyBorder="1" applyAlignment="1" applyProtection="1">
      <alignment horizontal="center" vertical="center"/>
      <protection hidden="1"/>
    </xf>
    <xf numFmtId="0" fontId="25" fillId="30" borderId="0" xfId="0" applyFont="1" applyFill="1" applyBorder="1" applyAlignment="1" applyProtection="1">
      <alignment horizontal="center" vertical="center"/>
      <protection hidden="1"/>
    </xf>
    <xf numFmtId="0" fontId="25" fillId="30" borderId="37" xfId="0" applyFont="1" applyFill="1" applyBorder="1" applyAlignment="1" applyProtection="1">
      <alignment horizontal="center" vertical="center"/>
      <protection hidden="1"/>
    </xf>
    <xf numFmtId="0" fontId="25" fillId="30" borderId="0" xfId="0" applyFont="1" applyFill="1" applyAlignment="1" applyProtection="1">
      <alignment horizontal="center" vertical="center"/>
      <protection hidden="1"/>
    </xf>
    <xf numFmtId="0" fontId="25" fillId="30" borderId="41" xfId="0" applyFont="1" applyFill="1" applyBorder="1" applyAlignment="1" applyProtection="1">
      <alignment horizontal="center" vertical="center"/>
      <protection hidden="1"/>
    </xf>
    <xf numFmtId="0" fontId="25" fillId="30" borderId="40" xfId="0" applyFont="1" applyFill="1" applyBorder="1" applyAlignment="1" applyProtection="1">
      <alignment horizontal="center" vertical="center"/>
      <protection hidden="1"/>
    </xf>
    <xf numFmtId="0" fontId="25" fillId="30" borderId="39" xfId="0" applyFont="1" applyFill="1" applyBorder="1" applyAlignment="1" applyProtection="1">
      <alignment horizontal="center" vertical="center"/>
      <protection hidden="1"/>
    </xf>
    <xf numFmtId="0" fontId="16" fillId="0" borderId="48" xfId="5" applyFill="1" applyBorder="1" applyAlignment="1" applyProtection="1">
      <alignment horizontal="center"/>
      <protection hidden="1"/>
    </xf>
    <xf numFmtId="0" fontId="16" fillId="0" borderId="47" xfId="5" applyFill="1" applyBorder="1" applyAlignment="1" applyProtection="1">
      <alignment horizontal="center"/>
      <protection hidden="1"/>
    </xf>
    <xf numFmtId="0" fontId="4" fillId="6" borderId="45" xfId="0" applyFont="1" applyFill="1" applyBorder="1" applyAlignment="1" applyProtection="1">
      <alignment horizontal="right"/>
      <protection hidden="1"/>
    </xf>
    <xf numFmtId="0" fontId="4" fillId="6" borderId="44" xfId="0" applyFont="1" applyFill="1" applyBorder="1" applyAlignment="1" applyProtection="1">
      <alignment horizontal="right"/>
      <protection hidden="1"/>
    </xf>
    <xf numFmtId="44" fontId="73" fillId="6" borderId="44" xfId="0" applyNumberFormat="1" applyFont="1" applyFill="1" applyBorder="1" applyAlignment="1" applyProtection="1">
      <alignment horizontal="center" vertical="center"/>
      <protection hidden="1"/>
    </xf>
    <xf numFmtId="0" fontId="73" fillId="6" borderId="44" xfId="0" applyFont="1" applyFill="1" applyBorder="1" applyAlignment="1" applyProtection="1">
      <alignment horizontal="center" vertical="center"/>
      <protection hidden="1"/>
    </xf>
    <xf numFmtId="0" fontId="4" fillId="6" borderId="44" xfId="0" applyFont="1" applyFill="1" applyBorder="1" applyAlignment="1" applyProtection="1">
      <alignment horizontal="right" wrapText="1"/>
      <protection hidden="1"/>
    </xf>
    <xf numFmtId="44" fontId="73" fillId="6" borderId="43" xfId="0" applyNumberFormat="1" applyFont="1" applyFill="1" applyBorder="1" applyAlignment="1" applyProtection="1">
      <alignment horizontal="center"/>
      <protection hidden="1"/>
    </xf>
    <xf numFmtId="0" fontId="73" fillId="6" borderId="42" xfId="0" applyFont="1" applyFill="1" applyBorder="1" applyAlignment="1" applyProtection="1">
      <alignment horizontal="center"/>
      <protection hidden="1"/>
    </xf>
    <xf numFmtId="0" fontId="11" fillId="19" borderId="48" xfId="0" applyFont="1" applyFill="1" applyBorder="1" applyAlignment="1" applyProtection="1">
      <alignment horizontal="center"/>
      <protection hidden="1"/>
    </xf>
    <xf numFmtId="0" fontId="11" fillId="19" borderId="47" xfId="0" applyFont="1" applyFill="1" applyBorder="1" applyAlignment="1" applyProtection="1">
      <alignment horizontal="center"/>
      <protection hidden="1"/>
    </xf>
    <xf numFmtId="0" fontId="11" fillId="19" borderId="49" xfId="0" applyFont="1" applyFill="1" applyBorder="1" applyAlignment="1" applyProtection="1">
      <alignment horizontal="center"/>
      <protection hidden="1"/>
    </xf>
    <xf numFmtId="0" fontId="2" fillId="33" borderId="48" xfId="0" applyFont="1" applyFill="1" applyBorder="1" applyAlignment="1" applyProtection="1">
      <alignment horizontal="center"/>
      <protection hidden="1"/>
    </xf>
    <xf numFmtId="0" fontId="2" fillId="33" borderId="47" xfId="0" applyFont="1" applyFill="1" applyBorder="1" applyAlignment="1" applyProtection="1">
      <alignment horizontal="center"/>
      <protection hidden="1"/>
    </xf>
    <xf numFmtId="0" fontId="2" fillId="33" borderId="49" xfId="0" applyFont="1" applyFill="1" applyBorder="1" applyAlignment="1" applyProtection="1">
      <alignment horizontal="center"/>
      <protection hidden="1"/>
    </xf>
    <xf numFmtId="0" fontId="2" fillId="34" borderId="48" xfId="0" applyFont="1" applyFill="1" applyBorder="1" applyAlignment="1" applyProtection="1">
      <alignment horizontal="center"/>
      <protection hidden="1"/>
    </xf>
    <xf numFmtId="0" fontId="2" fillId="34" borderId="47" xfId="0" applyFont="1" applyFill="1" applyBorder="1" applyAlignment="1" applyProtection="1">
      <alignment horizontal="center"/>
      <protection hidden="1"/>
    </xf>
    <xf numFmtId="0" fontId="2" fillId="34" borderId="49" xfId="0" applyFont="1" applyFill="1" applyBorder="1" applyAlignment="1" applyProtection="1">
      <alignment horizontal="center"/>
      <protection hidden="1"/>
    </xf>
    <xf numFmtId="0" fontId="11" fillId="41" borderId="48" xfId="0" applyFont="1" applyFill="1" applyBorder="1" applyAlignment="1" applyProtection="1">
      <alignment horizontal="center"/>
      <protection hidden="1"/>
    </xf>
    <xf numFmtId="0" fontId="11" fillId="11" borderId="47" xfId="0" applyFont="1" applyFill="1" applyBorder="1" applyAlignment="1" applyProtection="1">
      <alignment horizontal="center"/>
      <protection hidden="1"/>
    </xf>
    <xf numFmtId="0" fontId="11" fillId="11" borderId="35" xfId="0" applyFont="1" applyFill="1" applyBorder="1" applyAlignment="1" applyProtection="1">
      <alignment horizontal="center"/>
      <protection hidden="1"/>
    </xf>
    <xf numFmtId="0" fontId="11" fillId="11" borderId="275" xfId="0" applyFont="1" applyFill="1" applyBorder="1" applyAlignment="1" applyProtection="1">
      <alignment horizontal="center"/>
      <protection hidden="1"/>
    </xf>
    <xf numFmtId="0" fontId="2" fillId="27" borderId="48" xfId="0" applyFont="1" applyFill="1" applyBorder="1" applyAlignment="1" applyProtection="1">
      <alignment horizontal="center"/>
      <protection hidden="1"/>
    </xf>
    <xf numFmtId="0" fontId="2" fillId="27" borderId="47" xfId="0" applyFont="1" applyFill="1" applyBorder="1" applyAlignment="1" applyProtection="1">
      <alignment horizontal="center"/>
      <protection hidden="1"/>
    </xf>
    <xf numFmtId="0" fontId="2" fillId="27" borderId="49" xfId="0" applyFont="1" applyFill="1" applyBorder="1" applyAlignment="1" applyProtection="1">
      <alignment horizontal="center"/>
      <protection hidden="1"/>
    </xf>
    <xf numFmtId="0" fontId="82" fillId="0" borderId="267" xfId="0" applyFont="1" applyBorder="1" applyAlignment="1" applyProtection="1">
      <alignment horizontal="center" vertical="center"/>
      <protection hidden="1"/>
    </xf>
    <xf numFmtId="0" fontId="82" fillId="0" borderId="265" xfId="0" applyFont="1" applyBorder="1" applyAlignment="1" applyProtection="1">
      <alignment horizontal="center" vertical="center"/>
      <protection hidden="1"/>
    </xf>
    <xf numFmtId="0" fontId="82" fillId="0" borderId="266" xfId="0" applyFont="1" applyBorder="1" applyAlignment="1" applyProtection="1">
      <alignment horizontal="center" vertical="center"/>
      <protection hidden="1"/>
    </xf>
    <xf numFmtId="0" fontId="2" fillId="9" borderId="48" xfId="0" applyFont="1" applyFill="1" applyBorder="1" applyAlignment="1" applyProtection="1">
      <alignment horizontal="center"/>
      <protection hidden="1"/>
    </xf>
    <xf numFmtId="0" fontId="2" fillId="9" borderId="47" xfId="0" applyFont="1" applyFill="1" applyBorder="1" applyAlignment="1" applyProtection="1">
      <alignment horizontal="center"/>
      <protection hidden="1"/>
    </xf>
    <xf numFmtId="0" fontId="2" fillId="9" borderId="49" xfId="0" applyFont="1" applyFill="1" applyBorder="1" applyAlignment="1" applyProtection="1">
      <alignment horizontal="center"/>
      <protection hidden="1"/>
    </xf>
    <xf numFmtId="1" fontId="84" fillId="0" borderId="217" xfId="0" applyNumberFormat="1" applyFont="1" applyBorder="1" applyAlignment="1" applyProtection="1">
      <alignment horizontal="right" vertical="center"/>
      <protection hidden="1"/>
    </xf>
    <xf numFmtId="1" fontId="84" fillId="0" borderId="42" xfId="0" applyNumberFormat="1" applyFont="1" applyBorder="1" applyAlignment="1" applyProtection="1">
      <alignment horizontal="right" vertical="center"/>
      <protection hidden="1"/>
    </xf>
    <xf numFmtId="1" fontId="84" fillId="0" borderId="190" xfId="0" applyNumberFormat="1" applyFont="1" applyBorder="1" applyAlignment="1" applyProtection="1">
      <alignment horizontal="right" vertical="center"/>
      <protection hidden="1"/>
    </xf>
    <xf numFmtId="0" fontId="83" fillId="0" borderId="272" xfId="0" applyFont="1" applyBorder="1" applyAlignment="1" applyProtection="1">
      <alignment horizontal="center" vertical="center" wrapText="1"/>
      <protection hidden="1"/>
    </xf>
    <xf numFmtId="0" fontId="83" fillId="0" borderId="271" xfId="0" applyFont="1" applyBorder="1" applyAlignment="1" applyProtection="1">
      <alignment horizontal="center" vertical="center" wrapText="1"/>
      <protection hidden="1"/>
    </xf>
    <xf numFmtId="0" fontId="83" fillId="0" borderId="270" xfId="0" applyFont="1" applyBorder="1" applyAlignment="1" applyProtection="1">
      <alignment horizontal="center" vertical="center" wrapText="1"/>
      <protection hidden="1"/>
    </xf>
    <xf numFmtId="0" fontId="82" fillId="0" borderId="269" xfId="0" applyFont="1" applyBorder="1" applyAlignment="1" applyProtection="1">
      <alignment horizontal="center" vertical="center"/>
      <protection hidden="1"/>
    </xf>
    <xf numFmtId="0" fontId="82" fillId="0" borderId="214" xfId="0" applyFont="1" applyBorder="1" applyAlignment="1" applyProtection="1">
      <alignment horizontal="center" vertical="center"/>
      <protection hidden="1"/>
    </xf>
    <xf numFmtId="0" fontId="82" fillId="0" borderId="74" xfId="0" applyFont="1" applyBorder="1" applyAlignment="1" applyProtection="1">
      <alignment horizontal="center" vertical="center"/>
      <protection hidden="1"/>
    </xf>
    <xf numFmtId="0" fontId="10" fillId="0" borderId="296" xfId="0" applyFont="1" applyBorder="1" applyAlignment="1" applyProtection="1">
      <alignment horizontal="center" wrapText="1"/>
      <protection hidden="1"/>
    </xf>
    <xf numFmtId="0" fontId="10" fillId="0" borderId="295" xfId="0" applyFont="1" applyBorder="1" applyAlignment="1" applyProtection="1">
      <alignment horizontal="center" wrapText="1"/>
      <protection hidden="1"/>
    </xf>
    <xf numFmtId="0" fontId="91" fillId="0" borderId="0" xfId="0" applyFont="1" applyAlignment="1" applyProtection="1">
      <alignment horizontal="center" vertical="center" wrapText="1"/>
    </xf>
    <xf numFmtId="0" fontId="10" fillId="19" borderId="215" xfId="0" applyFont="1" applyFill="1" applyBorder="1" applyAlignment="1" applyProtection="1">
      <alignment horizontal="center" vertical="center" wrapText="1"/>
      <protection hidden="1"/>
    </xf>
    <xf numFmtId="0" fontId="10" fillId="19" borderId="74" xfId="0" applyFont="1" applyFill="1" applyBorder="1" applyAlignment="1" applyProtection="1">
      <alignment horizontal="center" vertical="center" wrapText="1"/>
      <protection hidden="1"/>
    </xf>
    <xf numFmtId="0" fontId="10" fillId="39" borderId="215" xfId="0" applyFont="1" applyFill="1" applyBorder="1" applyAlignment="1" applyProtection="1">
      <alignment horizontal="center" vertical="center" wrapText="1"/>
      <protection locked="0" hidden="1"/>
    </xf>
    <xf numFmtId="0" fontId="10" fillId="3" borderId="215" xfId="0" applyFont="1" applyFill="1" applyBorder="1" applyAlignment="1" applyProtection="1">
      <alignment horizontal="center" vertical="center" wrapText="1"/>
      <protection locked="0" hidden="1"/>
    </xf>
    <xf numFmtId="0" fontId="10" fillId="5" borderId="48" xfId="0" applyFont="1" applyFill="1" applyBorder="1" applyAlignment="1" applyProtection="1">
      <alignment horizontal="left" vertical="center" wrapText="1"/>
      <protection hidden="1"/>
    </xf>
    <xf numFmtId="0" fontId="10" fillId="5" borderId="47" xfId="0" applyFont="1" applyFill="1" applyBorder="1" applyAlignment="1" applyProtection="1">
      <alignment horizontal="left" vertical="center" wrapText="1"/>
      <protection hidden="1"/>
    </xf>
    <xf numFmtId="0" fontId="10" fillId="5" borderId="49" xfId="0" applyFont="1" applyFill="1" applyBorder="1" applyAlignment="1" applyProtection="1">
      <alignment horizontal="left" vertical="center" wrapText="1"/>
      <protection hidden="1"/>
    </xf>
    <xf numFmtId="0" fontId="10" fillId="5" borderId="0" xfId="0" applyFont="1" applyFill="1" applyAlignment="1" applyProtection="1">
      <alignment horizontal="left" vertical="center" wrapText="1"/>
      <protection hidden="1"/>
    </xf>
    <xf numFmtId="0" fontId="10" fillId="5" borderId="2" xfId="0" applyFont="1" applyFill="1" applyBorder="1" applyAlignment="1" applyProtection="1">
      <alignment horizontal="left" vertical="center" wrapText="1"/>
      <protection hidden="1"/>
    </xf>
    <xf numFmtId="0" fontId="10" fillId="5" borderId="1" xfId="0" applyFont="1" applyFill="1" applyBorder="1" applyAlignment="1" applyProtection="1">
      <alignment horizontal="left" vertical="center" wrapText="1"/>
      <protection hidden="1"/>
    </xf>
    <xf numFmtId="0" fontId="0" fillId="39" borderId="243" xfId="0" applyFill="1" applyBorder="1" applyAlignment="1" applyProtection="1">
      <alignment horizontal="center"/>
      <protection locked="0" hidden="1"/>
    </xf>
    <xf numFmtId="0" fontId="0" fillId="3" borderId="243" xfId="0" applyFill="1" applyBorder="1" applyAlignment="1" applyProtection="1">
      <alignment horizontal="center"/>
      <protection locked="0" hidden="1"/>
    </xf>
    <xf numFmtId="0" fontId="10" fillId="19" borderId="243" xfId="0" applyFont="1" applyFill="1" applyBorder="1" applyAlignment="1" applyProtection="1">
      <alignment horizontal="center"/>
      <protection hidden="1"/>
    </xf>
    <xf numFmtId="0" fontId="10" fillId="19" borderId="288" xfId="0" applyFont="1" applyFill="1" applyBorder="1" applyAlignment="1" applyProtection="1">
      <alignment horizontal="center"/>
      <protection hidden="1"/>
    </xf>
    <xf numFmtId="0" fontId="7" fillId="39" borderId="243" xfId="0" applyFont="1" applyFill="1" applyBorder="1" applyAlignment="1" applyProtection="1">
      <alignment horizontal="center"/>
      <protection locked="0" hidden="1"/>
    </xf>
    <xf numFmtId="0" fontId="7" fillId="3" borderId="243" xfId="0" applyFont="1" applyFill="1" applyBorder="1" applyAlignment="1" applyProtection="1">
      <alignment horizontal="center"/>
      <protection locked="0" hidden="1"/>
    </xf>
    <xf numFmtId="0" fontId="16" fillId="0" borderId="48" xfId="5" applyBorder="1" applyAlignment="1" applyProtection="1">
      <alignment horizontal="center" vertical="center"/>
      <protection hidden="1"/>
    </xf>
    <xf numFmtId="0" fontId="16" fillId="0" borderId="47" xfId="5" applyBorder="1" applyAlignment="1" applyProtection="1">
      <alignment horizontal="center" vertical="center"/>
      <protection hidden="1"/>
    </xf>
    <xf numFmtId="0" fontId="16" fillId="0" borderId="140" xfId="5" applyBorder="1" applyAlignment="1" applyProtection="1">
      <alignment horizontal="center" vertical="center"/>
      <protection hidden="1"/>
    </xf>
    <xf numFmtId="0" fontId="11" fillId="5" borderId="50" xfId="0" applyFont="1" applyFill="1" applyBorder="1" applyAlignment="1" applyProtection="1">
      <alignment horizontal="center" vertical="center" wrapText="1"/>
      <protection hidden="1"/>
    </xf>
    <xf numFmtId="0" fontId="11" fillId="5" borderId="47" xfId="0" applyFont="1" applyFill="1" applyBorder="1" applyAlignment="1" applyProtection="1">
      <alignment horizontal="center" vertical="center" wrapText="1"/>
      <protection hidden="1"/>
    </xf>
    <xf numFmtId="0" fontId="11" fillId="5" borderId="49" xfId="0" applyFont="1" applyFill="1" applyBorder="1" applyAlignment="1" applyProtection="1">
      <alignment horizontal="center" vertical="center" wrapText="1"/>
      <protection hidden="1"/>
    </xf>
    <xf numFmtId="0" fontId="10" fillId="0" borderId="217" xfId="0" applyFont="1" applyBorder="1" applyAlignment="1" applyProtection="1">
      <alignment horizontal="center" vertical="center" wrapText="1"/>
      <protection hidden="1"/>
    </xf>
    <xf numFmtId="0" fontId="10" fillId="0" borderId="42" xfId="0" applyFont="1" applyBorder="1" applyAlignment="1" applyProtection="1">
      <alignment horizontal="center" vertical="center" wrapText="1"/>
      <protection hidden="1"/>
    </xf>
    <xf numFmtId="0" fontId="10" fillId="0" borderId="222" xfId="0" applyFont="1" applyBorder="1" applyAlignment="1" applyProtection="1">
      <alignment horizontal="center" vertical="center" wrapText="1"/>
      <protection hidden="1"/>
    </xf>
    <xf numFmtId="0" fontId="81" fillId="42" borderId="3" xfId="0" applyFont="1" applyFill="1" applyBorder="1" applyAlignment="1" applyProtection="1">
      <alignment horizontal="center" vertical="center"/>
      <protection hidden="1"/>
    </xf>
    <xf numFmtId="0" fontId="46" fillId="22" borderId="2" xfId="0" applyFont="1" applyFill="1" applyBorder="1" applyAlignment="1" applyProtection="1">
      <alignment horizontal="center" vertical="center"/>
      <protection hidden="1"/>
    </xf>
    <xf numFmtId="0" fontId="25" fillId="0" borderId="46" xfId="0" applyFont="1" applyBorder="1" applyAlignment="1" applyProtection="1">
      <alignment horizontal="center" vertical="center"/>
      <protection hidden="1"/>
    </xf>
    <xf numFmtId="0" fontId="25" fillId="0" borderId="0" xfId="0" applyFont="1" applyBorder="1" applyAlignment="1" applyProtection="1">
      <alignment horizontal="center" vertical="center"/>
      <protection hidden="1"/>
    </xf>
    <xf numFmtId="0" fontId="25" fillId="0" borderId="37" xfId="0" applyFont="1" applyBorder="1" applyAlignment="1" applyProtection="1">
      <alignment horizontal="center" vertical="center"/>
      <protection hidden="1"/>
    </xf>
    <xf numFmtId="0" fontId="25" fillId="0" borderId="0" xfId="0" applyFont="1" applyAlignment="1" applyProtection="1">
      <alignment horizontal="center" vertical="center"/>
      <protection hidden="1"/>
    </xf>
    <xf numFmtId="0" fontId="25" fillId="0" borderId="41" xfId="0" applyFont="1" applyBorder="1" applyAlignment="1" applyProtection="1">
      <alignment horizontal="center" vertical="center"/>
      <protection hidden="1"/>
    </xf>
    <xf numFmtId="0" fontId="25" fillId="0" borderId="40" xfId="0" applyFont="1" applyBorder="1" applyAlignment="1" applyProtection="1">
      <alignment horizontal="center" vertical="center"/>
      <protection hidden="1"/>
    </xf>
    <xf numFmtId="0" fontId="25" fillId="0" borderId="39" xfId="0" applyFont="1" applyBorder="1" applyAlignment="1" applyProtection="1">
      <alignment horizontal="center" vertical="center"/>
      <protection hidden="1"/>
    </xf>
    <xf numFmtId="0" fontId="73" fillId="6" borderId="44" xfId="0" applyFont="1" applyFill="1" applyBorder="1" applyAlignment="1" applyProtection="1">
      <alignment horizontal="center"/>
      <protection hidden="1"/>
    </xf>
    <xf numFmtId="164" fontId="4" fillId="2" borderId="331" xfId="2" applyNumberFormat="1" applyFont="1" applyFill="1" applyBorder="1" applyAlignment="1" applyProtection="1">
      <alignment horizontal="center" vertical="center" wrapText="1"/>
    </xf>
    <xf numFmtId="164" fontId="4" fillId="2" borderId="332" xfId="2" applyNumberFormat="1" applyFont="1" applyFill="1" applyBorder="1" applyAlignment="1" applyProtection="1">
      <alignment horizontal="center" vertical="center" wrapText="1"/>
    </xf>
    <xf numFmtId="164" fontId="4" fillId="2" borderId="83" xfId="2" applyNumberFormat="1" applyFont="1" applyFill="1" applyBorder="1" applyAlignment="1" applyProtection="1">
      <alignment horizontal="center" vertical="center" wrapText="1"/>
    </xf>
    <xf numFmtId="164" fontId="4" fillId="2" borderId="37" xfId="2" applyNumberFormat="1" applyFont="1" applyFill="1" applyBorder="1" applyAlignment="1" applyProtection="1">
      <alignment horizontal="center" vertical="center" wrapText="1"/>
    </xf>
    <xf numFmtId="164" fontId="4" fillId="2" borderId="333" xfId="2" applyNumberFormat="1" applyFont="1" applyFill="1" applyBorder="1" applyAlignment="1" applyProtection="1">
      <alignment horizontal="center" vertical="center" wrapText="1"/>
    </xf>
    <xf numFmtId="164" fontId="4" fillId="2" borderId="334" xfId="2" applyNumberFormat="1" applyFont="1" applyFill="1" applyBorder="1" applyAlignment="1" applyProtection="1">
      <alignment horizontal="center" vertical="center" wrapText="1"/>
    </xf>
    <xf numFmtId="0" fontId="16" fillId="0" borderId="36" xfId="5" applyBorder="1" applyAlignment="1" applyProtection="1">
      <alignment horizontal="center" vertical="center"/>
    </xf>
    <xf numFmtId="0" fontId="16" fillId="0" borderId="35" xfId="5" applyBorder="1" applyAlignment="1" applyProtection="1">
      <alignment horizontal="center" vertical="center"/>
    </xf>
    <xf numFmtId="0" fontId="16" fillId="0" borderId="34" xfId="5" applyBorder="1" applyAlignment="1" applyProtection="1">
      <alignment horizontal="center" vertical="center"/>
    </xf>
    <xf numFmtId="0" fontId="11" fillId="0" borderId="33" xfId="0" applyFont="1" applyBorder="1" applyAlignment="1" applyProtection="1">
      <alignment horizontal="center" vertical="center" wrapText="1"/>
    </xf>
    <xf numFmtId="0" fontId="11" fillId="36" borderId="33" xfId="0" applyFont="1" applyFill="1" applyBorder="1" applyAlignment="1" applyProtection="1">
      <alignment horizontal="center" vertical="center" wrapText="1"/>
    </xf>
    <xf numFmtId="0" fontId="11" fillId="4" borderId="33" xfId="0" applyFont="1" applyFill="1" applyBorder="1" applyAlignment="1" applyProtection="1">
      <alignment horizontal="center" vertical="center" wrapText="1"/>
    </xf>
    <xf numFmtId="0" fontId="11" fillId="0" borderId="88" xfId="0" applyFont="1" applyBorder="1" applyAlignment="1" applyProtection="1">
      <alignment horizontal="center" vertical="center" wrapText="1"/>
    </xf>
    <xf numFmtId="0" fontId="11" fillId="0" borderId="35" xfId="0" applyFont="1" applyBorder="1" applyAlignment="1" applyProtection="1">
      <alignment horizontal="center" vertical="center" wrapText="1"/>
    </xf>
    <xf numFmtId="0" fontId="11" fillId="0" borderId="275" xfId="0" applyFont="1" applyBorder="1" applyAlignment="1" applyProtection="1">
      <alignment horizontal="center" vertical="center" wrapText="1"/>
    </xf>
    <xf numFmtId="0" fontId="11" fillId="36" borderId="24" xfId="0" applyFont="1" applyFill="1" applyBorder="1" applyAlignment="1" applyProtection="1">
      <alignment horizontal="center" vertical="center" wrapText="1"/>
    </xf>
    <xf numFmtId="0" fontId="11" fillId="12" borderId="23" xfId="0" applyFont="1" applyFill="1" applyBorder="1" applyAlignment="1" applyProtection="1">
      <alignment horizontal="center" vertical="center" wrapText="1"/>
    </xf>
    <xf numFmtId="0" fontId="11" fillId="12" borderId="22" xfId="0" applyFont="1" applyFill="1" applyBorder="1" applyAlignment="1" applyProtection="1">
      <alignment horizontal="center" vertical="center" wrapText="1"/>
    </xf>
    <xf numFmtId="164" fontId="4" fillId="2" borderId="329" xfId="2" applyNumberFormat="1" applyFont="1" applyFill="1" applyBorder="1" applyAlignment="1" applyProtection="1">
      <alignment horizontal="center" vertical="center" wrapText="1"/>
    </xf>
    <xf numFmtId="164" fontId="4" fillId="2" borderId="77" xfId="2" applyNumberFormat="1" applyFont="1" applyFill="1" applyBorder="1" applyAlignment="1" applyProtection="1">
      <alignment horizontal="center" vertical="center" wrapText="1"/>
    </xf>
    <xf numFmtId="164" fontId="4" fillId="2" borderId="330" xfId="2" applyNumberFormat="1" applyFont="1" applyFill="1" applyBorder="1" applyAlignment="1" applyProtection="1">
      <alignment horizontal="center" vertical="center" wrapText="1"/>
    </xf>
    <xf numFmtId="0" fontId="0" fillId="5" borderId="3" xfId="0" applyFill="1" applyBorder="1" applyAlignment="1" applyProtection="1">
      <alignment horizontal="center"/>
    </xf>
    <xf numFmtId="0" fontId="0" fillId="5" borderId="2" xfId="0" applyFill="1" applyBorder="1" applyAlignment="1" applyProtection="1">
      <alignment horizontal="center"/>
    </xf>
    <xf numFmtId="0" fontId="0" fillId="5" borderId="1" xfId="0" applyFill="1" applyBorder="1" applyAlignment="1" applyProtection="1">
      <alignment horizontal="center"/>
    </xf>
    <xf numFmtId="0" fontId="18" fillId="0" borderId="4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37" xfId="0" applyFont="1" applyBorder="1" applyAlignment="1" applyProtection="1">
      <alignment horizontal="center" vertical="center"/>
    </xf>
    <xf numFmtId="0" fontId="18" fillId="0" borderId="41" xfId="0" applyFont="1" applyBorder="1" applyAlignment="1" applyProtection="1">
      <alignment horizontal="center" vertical="center"/>
    </xf>
    <xf numFmtId="0" fontId="18" fillId="0" borderId="40" xfId="0" applyFont="1" applyBorder="1" applyAlignment="1" applyProtection="1">
      <alignment horizontal="center" vertical="center"/>
    </xf>
    <xf numFmtId="0" fontId="18" fillId="0" borderId="39" xfId="0" applyFont="1" applyBorder="1" applyAlignment="1" applyProtection="1">
      <alignment horizontal="center" vertical="center"/>
    </xf>
    <xf numFmtId="0" fontId="19" fillId="40" borderId="38" xfId="0" applyFont="1" applyFill="1" applyBorder="1" applyAlignment="1" applyProtection="1">
      <alignment horizontal="center" vertical="center" wrapText="1"/>
    </xf>
    <xf numFmtId="0" fontId="19" fillId="7" borderId="0" xfId="0" applyFont="1" applyFill="1" applyBorder="1" applyAlignment="1" applyProtection="1">
      <alignment horizontal="center" vertical="center" wrapText="1"/>
    </xf>
    <xf numFmtId="0" fontId="16" fillId="0" borderId="48" xfId="5" applyFill="1" applyBorder="1" applyAlignment="1" applyProtection="1">
      <alignment horizontal="center"/>
    </xf>
    <xf numFmtId="0" fontId="16" fillId="0" borderId="47" xfId="5" applyFill="1" applyBorder="1" applyAlignment="1" applyProtection="1">
      <alignment horizontal="center"/>
    </xf>
    <xf numFmtId="0" fontId="4" fillId="6" borderId="45" xfId="0" applyFont="1" applyFill="1" applyBorder="1" applyAlignment="1" applyProtection="1">
      <alignment horizontal="right"/>
    </xf>
    <xf numFmtId="0" fontId="4" fillId="6" borderId="44" xfId="0" applyFont="1" applyFill="1" applyBorder="1" applyAlignment="1" applyProtection="1">
      <alignment horizontal="right"/>
    </xf>
    <xf numFmtId="0" fontId="4" fillId="6" borderId="44" xfId="0" applyFont="1" applyFill="1" applyBorder="1" applyAlignment="1" applyProtection="1">
      <alignment horizontal="center"/>
    </xf>
    <xf numFmtId="0" fontId="4" fillId="6" borderId="44" xfId="0" applyFont="1" applyFill="1" applyBorder="1" applyAlignment="1" applyProtection="1">
      <alignment horizontal="right" wrapText="1"/>
    </xf>
    <xf numFmtId="44" fontId="4" fillId="6" borderId="43" xfId="0" applyNumberFormat="1" applyFont="1" applyFill="1" applyBorder="1" applyAlignment="1" applyProtection="1">
      <alignment horizontal="center"/>
    </xf>
    <xf numFmtId="0" fontId="4" fillId="6" borderId="42" xfId="0" applyFont="1" applyFill="1" applyBorder="1" applyAlignment="1" applyProtection="1">
      <alignment horizontal="center"/>
    </xf>
    <xf numFmtId="1" fontId="23" fillId="0" borderId="38" xfId="0" applyNumberFormat="1" applyFont="1" applyBorder="1" applyAlignment="1" applyProtection="1">
      <alignment horizontal="center" vertical="center" wrapText="1"/>
    </xf>
    <xf numFmtId="1" fontId="23" fillId="0" borderId="0" xfId="0" applyNumberFormat="1" applyFont="1" applyAlignment="1" applyProtection="1">
      <alignment horizontal="center" vertical="center" wrapText="1"/>
    </xf>
    <xf numFmtId="1" fontId="23" fillId="0" borderId="37" xfId="0" applyNumberFormat="1" applyFont="1" applyBorder="1" applyAlignment="1" applyProtection="1">
      <alignment horizontal="center" vertical="center" wrapText="1"/>
    </xf>
    <xf numFmtId="1" fontId="23" fillId="0" borderId="3" xfId="0" applyNumberFormat="1" applyFont="1" applyBorder="1" applyAlignment="1" applyProtection="1">
      <alignment horizontal="center" vertical="center" wrapText="1"/>
    </xf>
    <xf numFmtId="1" fontId="23" fillId="0" borderId="2" xfId="0" applyNumberFormat="1" applyFont="1" applyBorder="1" applyAlignment="1" applyProtection="1">
      <alignment horizontal="center" vertical="center" wrapText="1"/>
    </xf>
    <xf numFmtId="1" fontId="23" fillId="0" borderId="1" xfId="0" applyNumberFormat="1" applyFont="1" applyBorder="1" applyAlignment="1" applyProtection="1">
      <alignment horizontal="center" vertical="center" wrapText="1"/>
    </xf>
    <xf numFmtId="2" fontId="10" fillId="39" borderId="154" xfId="0" applyNumberFormat="1" applyFont="1" applyFill="1" applyBorder="1" applyAlignment="1" applyProtection="1">
      <alignment horizontal="center" vertical="center" wrapText="1"/>
      <protection locked="0"/>
    </xf>
    <xf numFmtId="2" fontId="10" fillId="3" borderId="154" xfId="0" applyNumberFormat="1" applyFont="1" applyFill="1" applyBorder="1" applyAlignment="1" applyProtection="1">
      <alignment horizontal="center" vertical="center" wrapText="1"/>
      <protection locked="0"/>
    </xf>
    <xf numFmtId="2" fontId="10" fillId="0" borderId="154" xfId="0" applyNumberFormat="1" applyFont="1" applyBorder="1" applyAlignment="1" applyProtection="1">
      <alignment horizontal="center" vertical="center" wrapText="1"/>
    </xf>
    <xf numFmtId="164" fontId="10" fillId="0" borderId="154" xfId="0" applyNumberFormat="1" applyFont="1" applyBorder="1" applyAlignment="1" applyProtection="1">
      <alignment horizontal="center" vertical="center" wrapText="1"/>
    </xf>
    <xf numFmtId="164" fontId="10" fillId="0" borderId="153" xfId="0" applyNumberFormat="1" applyFont="1" applyBorder="1" applyAlignment="1" applyProtection="1">
      <alignment horizontal="center" vertical="center" wrapText="1"/>
    </xf>
    <xf numFmtId="0" fontId="36" fillId="41" borderId="48" xfId="0" applyFont="1" applyFill="1" applyBorder="1" applyAlignment="1" applyProtection="1">
      <alignment horizontal="center" vertical="center" wrapText="1"/>
    </xf>
    <xf numFmtId="0" fontId="36" fillId="11" borderId="47" xfId="0" applyFont="1" applyFill="1" applyBorder="1" applyAlignment="1" applyProtection="1">
      <alignment horizontal="center" vertical="center" wrapText="1"/>
    </xf>
    <xf numFmtId="0" fontId="36" fillId="11" borderId="49" xfId="0" applyFont="1" applyFill="1" applyBorder="1" applyAlignment="1" applyProtection="1">
      <alignment horizontal="center" vertical="center" wrapText="1"/>
    </xf>
    <xf numFmtId="0" fontId="23" fillId="0" borderId="48" xfId="0" applyFont="1" applyBorder="1" applyAlignment="1" applyProtection="1">
      <alignment horizontal="left" vertical="center" wrapText="1"/>
    </xf>
    <xf numFmtId="0" fontId="23" fillId="0" borderId="47" xfId="0" applyFont="1" applyBorder="1" applyAlignment="1" applyProtection="1">
      <alignment horizontal="left" vertical="center" wrapText="1"/>
    </xf>
    <xf numFmtId="0" fontId="23" fillId="0" borderId="49" xfId="0" applyFont="1" applyBorder="1" applyAlignment="1" applyProtection="1">
      <alignment horizontal="left" vertical="center" wrapText="1"/>
    </xf>
    <xf numFmtId="164" fontId="4" fillId="2" borderId="16" xfId="2" applyNumberFormat="1" applyFont="1" applyFill="1" applyBorder="1" applyAlignment="1" applyProtection="1">
      <alignment horizontal="center" vertical="center" wrapText="1"/>
    </xf>
    <xf numFmtId="164" fontId="4" fillId="2" borderId="362" xfId="2" applyNumberFormat="1" applyFont="1" applyFill="1" applyBorder="1" applyAlignment="1" applyProtection="1">
      <alignment horizontal="center" vertical="center" wrapText="1"/>
    </xf>
    <xf numFmtId="164" fontId="4" fillId="2" borderId="10" xfId="2" applyNumberFormat="1" applyFont="1" applyFill="1" applyBorder="1" applyAlignment="1" applyProtection="1">
      <alignment horizontal="center" vertical="center" wrapText="1"/>
    </xf>
    <xf numFmtId="164" fontId="4" fillId="2" borderId="361" xfId="2" applyNumberFormat="1" applyFont="1" applyFill="1" applyBorder="1" applyAlignment="1" applyProtection="1">
      <alignment horizontal="center" vertical="center" wrapText="1"/>
    </xf>
    <xf numFmtId="164" fontId="4" fillId="2" borderId="64" xfId="2" applyNumberFormat="1" applyFont="1" applyFill="1" applyBorder="1" applyAlignment="1" applyProtection="1">
      <alignment horizontal="center" vertical="center" wrapText="1"/>
    </xf>
    <xf numFmtId="164" fontId="4" fillId="2" borderId="363" xfId="2" applyNumberFormat="1" applyFont="1" applyFill="1" applyBorder="1" applyAlignment="1" applyProtection="1">
      <alignment horizontal="center" vertical="center" wrapText="1"/>
    </xf>
    <xf numFmtId="0" fontId="4" fillId="5" borderId="161" xfId="0" applyFont="1" applyFill="1" applyBorder="1" applyAlignment="1" applyProtection="1">
      <alignment horizontal="center"/>
    </xf>
    <xf numFmtId="0" fontId="4" fillId="5" borderId="160" xfId="0" applyFont="1" applyFill="1" applyBorder="1" applyAlignment="1" applyProtection="1">
      <alignment horizontal="center"/>
    </xf>
    <xf numFmtId="0" fontId="4" fillId="5" borderId="159" xfId="0" applyFont="1" applyFill="1" applyBorder="1" applyAlignment="1" applyProtection="1">
      <alignment horizontal="center"/>
    </xf>
    <xf numFmtId="0" fontId="16" fillId="0" borderId="158" xfId="5" applyBorder="1" applyAlignment="1" applyProtection="1">
      <alignment horizontal="center" vertical="center"/>
    </xf>
    <xf numFmtId="0" fontId="16" fillId="0" borderId="127" xfId="5" applyBorder="1" applyAlignment="1" applyProtection="1">
      <alignment horizontal="center" vertical="center"/>
    </xf>
    <xf numFmtId="0" fontId="11" fillId="0" borderId="127" xfId="0" applyFont="1" applyBorder="1" applyAlignment="1" applyProtection="1">
      <alignment horizontal="center" vertical="center" wrapText="1"/>
    </xf>
    <xf numFmtId="0" fontId="11" fillId="36" borderId="127" xfId="0" applyFont="1" applyFill="1" applyBorder="1" applyAlignment="1" applyProtection="1">
      <alignment horizontal="center" vertical="center" wrapText="1"/>
    </xf>
    <xf numFmtId="0" fontId="27" fillId="12" borderId="127" xfId="0" applyFont="1" applyFill="1" applyBorder="1" applyAlignment="1" applyProtection="1">
      <alignment horizontal="center" vertical="center" wrapText="1"/>
    </xf>
    <xf numFmtId="0" fontId="11" fillId="0" borderId="157" xfId="0" applyFont="1" applyBorder="1" applyAlignment="1" applyProtection="1">
      <alignment horizontal="center" vertical="center" wrapText="1"/>
    </xf>
    <xf numFmtId="0" fontId="34" fillId="0" borderId="151" xfId="0" applyFont="1" applyBorder="1" applyAlignment="1" applyProtection="1">
      <alignment horizontal="center"/>
    </xf>
    <xf numFmtId="0" fontId="34" fillId="0" borderId="150" xfId="0" applyFont="1" applyBorder="1" applyAlignment="1" applyProtection="1">
      <alignment horizontal="center"/>
    </xf>
    <xf numFmtId="0" fontId="34" fillId="0" borderId="149" xfId="0" applyFont="1" applyBorder="1" applyAlignment="1" applyProtection="1">
      <alignment horizontal="center"/>
    </xf>
    <xf numFmtId="0" fontId="0" fillId="0" borderId="148" xfId="0" applyBorder="1" applyAlignment="1" applyProtection="1">
      <alignment horizontal="left" vertical="top"/>
      <protection locked="0"/>
    </xf>
    <xf numFmtId="0" fontId="0" fillId="0" borderId="147" xfId="0" applyBorder="1" applyAlignment="1" applyProtection="1">
      <alignment horizontal="left" vertical="top"/>
      <protection locked="0"/>
    </xf>
    <xf numFmtId="0" fontId="0" fillId="0" borderId="146" xfId="0" applyBorder="1" applyAlignment="1" applyProtection="1">
      <alignment horizontal="left" vertical="top"/>
      <protection locked="0"/>
    </xf>
    <xf numFmtId="0" fontId="0" fillId="0" borderId="46" xfId="0"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145" xfId="0" applyBorder="1" applyAlignment="1" applyProtection="1">
      <alignment horizontal="left" vertical="top"/>
      <protection locked="0"/>
    </xf>
    <xf numFmtId="0" fontId="0" fillId="0" borderId="41" xfId="0" applyBorder="1" applyAlignment="1" applyProtection="1">
      <alignment horizontal="left" vertical="top"/>
      <protection locked="0"/>
    </xf>
    <xf numFmtId="0" fontId="0" fillId="0" borderId="40" xfId="0" applyBorder="1" applyAlignment="1" applyProtection="1">
      <alignment horizontal="left" vertical="top"/>
      <protection locked="0"/>
    </xf>
    <xf numFmtId="0" fontId="0" fillId="0" borderId="51" xfId="0" applyBorder="1" applyAlignment="1" applyProtection="1">
      <alignment horizontal="left" vertical="top"/>
      <protection locked="0"/>
    </xf>
    <xf numFmtId="0" fontId="19" fillId="41" borderId="38" xfId="0" applyFont="1" applyFill="1" applyBorder="1" applyAlignment="1" applyProtection="1">
      <alignment horizontal="center" vertical="center" wrapText="1"/>
    </xf>
    <xf numFmtId="0" fontId="19" fillId="11" borderId="0" xfId="0" applyFont="1" applyFill="1" applyBorder="1" applyAlignment="1" applyProtection="1">
      <alignment horizontal="center" vertical="center" wrapText="1"/>
    </xf>
    <xf numFmtId="0" fontId="18" fillId="0" borderId="0" xfId="0" applyFont="1" applyAlignment="1" applyProtection="1">
      <alignment horizontal="center" vertical="center"/>
    </xf>
    <xf numFmtId="0" fontId="0" fillId="5" borderId="38" xfId="0" applyFill="1" applyBorder="1" applyAlignment="1" applyProtection="1">
      <alignment horizontal="center"/>
    </xf>
    <xf numFmtId="0" fontId="0" fillId="5" borderId="0" xfId="0" applyFill="1" applyAlignment="1" applyProtection="1">
      <alignment horizontal="center"/>
    </xf>
    <xf numFmtId="0" fontId="0" fillId="5" borderId="37" xfId="0" applyFill="1" applyBorder="1" applyAlignment="1" applyProtection="1">
      <alignment horizontal="center"/>
    </xf>
    <xf numFmtId="0" fontId="23" fillId="0" borderId="0" xfId="0" applyFont="1" applyAlignment="1" applyProtection="1">
      <alignment horizontal="center" vertical="center" wrapText="1"/>
    </xf>
    <xf numFmtId="2" fontId="4" fillId="0" borderId="156" xfId="0" applyNumberFormat="1" applyFont="1" applyBorder="1" applyAlignment="1" applyProtection="1">
      <alignment horizontal="center" vertical="center" wrapText="1"/>
    </xf>
    <xf numFmtId="2" fontId="4" fillId="0" borderId="155" xfId="0" applyNumberFormat="1" applyFont="1" applyBorder="1" applyAlignment="1" applyProtection="1">
      <alignment horizontal="center" vertical="center" wrapText="1"/>
    </xf>
    <xf numFmtId="2" fontId="10" fillId="0" borderId="33" xfId="0" applyNumberFormat="1" applyFont="1" applyBorder="1" applyAlignment="1" applyProtection="1">
      <alignment horizontal="center" vertical="center" wrapText="1"/>
    </xf>
    <xf numFmtId="2" fontId="10" fillId="0" borderId="32" xfId="0" applyNumberFormat="1" applyFont="1" applyBorder="1" applyAlignment="1" applyProtection="1">
      <alignment horizontal="center" vertical="center" wrapText="1"/>
    </xf>
    <xf numFmtId="0" fontId="19" fillId="10" borderId="0" xfId="0" applyFont="1" applyFill="1" applyBorder="1" applyAlignment="1" applyProtection="1">
      <alignment horizontal="center" vertical="center" wrapText="1"/>
    </xf>
    <xf numFmtId="0" fontId="36" fillId="10" borderId="47" xfId="0" applyFont="1" applyFill="1" applyBorder="1" applyAlignment="1" applyProtection="1">
      <alignment horizontal="center" vertical="center" wrapText="1"/>
    </xf>
    <xf numFmtId="0" fontId="36" fillId="10" borderId="49" xfId="0" applyFont="1" applyFill="1" applyBorder="1" applyAlignment="1" applyProtection="1">
      <alignment horizontal="center" vertical="center" wrapText="1"/>
    </xf>
    <xf numFmtId="164" fontId="4" fillId="2" borderId="18" xfId="2" applyNumberFormat="1" applyFont="1" applyFill="1" applyBorder="1" applyAlignment="1" applyProtection="1">
      <alignment horizontal="center" vertical="center" wrapText="1"/>
    </xf>
    <xf numFmtId="164" fontId="4" fillId="2" borderId="305" xfId="2" applyNumberFormat="1" applyFont="1" applyFill="1" applyBorder="1" applyAlignment="1" applyProtection="1">
      <alignment horizontal="center" vertical="center" wrapText="1"/>
    </xf>
    <xf numFmtId="164" fontId="4" fillId="2" borderId="12" xfId="2" applyNumberFormat="1" applyFont="1" applyFill="1" applyBorder="1" applyAlignment="1" applyProtection="1">
      <alignment horizontal="center" vertical="center" wrapText="1"/>
    </xf>
    <xf numFmtId="164" fontId="4" fillId="2" borderId="302" xfId="2" applyNumberFormat="1" applyFont="1" applyFill="1" applyBorder="1" applyAlignment="1" applyProtection="1">
      <alignment horizontal="center" vertical="center" wrapText="1"/>
    </xf>
    <xf numFmtId="164" fontId="4" fillId="2" borderId="6" xfId="2" applyNumberFormat="1" applyFont="1" applyFill="1" applyBorder="1" applyAlignment="1" applyProtection="1">
      <alignment horizontal="center" vertical="center" wrapText="1"/>
    </xf>
    <xf numFmtId="164" fontId="4" fillId="2" borderId="306" xfId="2" applyNumberFormat="1" applyFont="1" applyFill="1" applyBorder="1" applyAlignment="1" applyProtection="1">
      <alignment horizontal="center" vertical="center" wrapText="1"/>
    </xf>
    <xf numFmtId="0" fontId="27" fillId="4" borderId="127" xfId="0" applyFont="1" applyFill="1" applyBorder="1" applyAlignment="1" applyProtection="1">
      <alignment horizontal="center" vertical="center" wrapText="1"/>
    </xf>
    <xf numFmtId="164" fontId="4" fillId="2" borderId="335" xfId="2" applyNumberFormat="1" applyFont="1" applyFill="1" applyBorder="1" applyAlignment="1" applyProtection="1">
      <alignment horizontal="center" vertical="center" wrapText="1"/>
    </xf>
    <xf numFmtId="164" fontId="4" fillId="2" borderId="22" xfId="2" applyNumberFormat="1" applyFont="1" applyFill="1" applyBorder="1" applyAlignment="1" applyProtection="1">
      <alignment horizontal="center" vertical="center" wrapText="1"/>
    </xf>
    <xf numFmtId="164" fontId="4" fillId="2" borderId="336" xfId="2" applyNumberFormat="1" applyFont="1" applyFill="1" applyBorder="1" applyAlignment="1" applyProtection="1">
      <alignment horizontal="center" vertical="center" wrapText="1"/>
    </xf>
    <xf numFmtId="164" fontId="4" fillId="2" borderId="39" xfId="2" applyNumberFormat="1" applyFont="1" applyFill="1" applyBorder="1" applyAlignment="1" applyProtection="1">
      <alignment horizontal="center" vertical="center" wrapText="1"/>
    </xf>
    <xf numFmtId="0" fontId="11" fillId="36" borderId="76" xfId="0" applyFont="1" applyFill="1" applyBorder="1" applyAlignment="1" applyProtection="1">
      <alignment horizontal="center" vertical="center" wrapText="1"/>
    </xf>
    <xf numFmtId="0" fontId="11" fillId="36" borderId="61" xfId="0" applyFont="1" applyFill="1" applyBorder="1" applyAlignment="1" applyProtection="1">
      <alignment horizontal="center" vertical="center" wrapText="1"/>
    </xf>
    <xf numFmtId="0" fontId="11" fillId="36" borderId="75" xfId="0" applyFont="1" applyFill="1" applyBorder="1" applyAlignment="1" applyProtection="1">
      <alignment horizontal="center" vertical="center" wrapText="1"/>
    </xf>
    <xf numFmtId="0" fontId="18" fillId="0" borderId="327" xfId="0" applyFont="1" applyBorder="1" applyAlignment="1" applyProtection="1">
      <alignment horizontal="center" vertical="center"/>
    </xf>
    <xf numFmtId="0" fontId="18" fillId="0" borderId="2" xfId="0" applyFont="1" applyBorder="1" applyAlignment="1" applyProtection="1">
      <alignment horizontal="center" vertical="center"/>
    </xf>
    <xf numFmtId="0" fontId="18" fillId="0" borderId="1" xfId="0" applyFont="1" applyBorder="1" applyAlignment="1" applyProtection="1">
      <alignment horizontal="center" vertical="center"/>
    </xf>
    <xf numFmtId="0" fontId="11" fillId="0" borderId="32" xfId="0" applyFont="1" applyBorder="1" applyAlignment="1" applyProtection="1">
      <alignment horizontal="center" vertical="center" wrapText="1"/>
    </xf>
    <xf numFmtId="0" fontId="11" fillId="4" borderId="23" xfId="0" applyFont="1" applyFill="1" applyBorder="1" applyAlignment="1" applyProtection="1">
      <alignment horizontal="center" vertical="center" wrapText="1"/>
    </xf>
    <xf numFmtId="0" fontId="11" fillId="4" borderId="22" xfId="0" applyFont="1" applyFill="1" applyBorder="1" applyAlignment="1" applyProtection="1">
      <alignment horizontal="center" vertical="center" wrapText="1"/>
    </xf>
    <xf numFmtId="164" fontId="4" fillId="2" borderId="274" xfId="2" applyNumberFormat="1" applyFont="1" applyFill="1" applyBorder="1" applyAlignment="1" applyProtection="1">
      <alignment horizontal="center" vertical="center" wrapText="1"/>
    </xf>
    <xf numFmtId="164" fontId="4" fillId="2" borderId="178" xfId="2" applyNumberFormat="1" applyFont="1" applyFill="1" applyBorder="1" applyAlignment="1" applyProtection="1">
      <alignment horizontal="center" vertical="center" wrapText="1"/>
    </xf>
    <xf numFmtId="2" fontId="4" fillId="6" borderId="44" xfId="0" applyNumberFormat="1" applyFont="1" applyFill="1" applyBorder="1" applyAlignment="1" applyProtection="1">
      <alignment horizontal="center"/>
    </xf>
    <xf numFmtId="164" fontId="4" fillId="2" borderId="123" xfId="2" applyNumberFormat="1" applyFont="1" applyFill="1" applyBorder="1" applyAlignment="1" applyProtection="1">
      <alignment horizontal="center" vertical="center" wrapText="1"/>
    </xf>
    <xf numFmtId="164" fontId="4" fillId="2" borderId="301" xfId="2" applyNumberFormat="1" applyFont="1" applyFill="1" applyBorder="1" applyAlignment="1" applyProtection="1">
      <alignment horizontal="center" vertical="center" wrapText="1"/>
    </xf>
    <xf numFmtId="164" fontId="4" fillId="2" borderId="66" xfId="2" applyNumberFormat="1" applyFont="1" applyFill="1" applyBorder="1" applyAlignment="1" applyProtection="1">
      <alignment horizontal="center" vertical="center" wrapText="1"/>
    </xf>
    <xf numFmtId="164" fontId="4" fillId="2" borderId="304" xfId="2" applyNumberFormat="1" applyFont="1" applyFill="1" applyBorder="1" applyAlignment="1" applyProtection="1">
      <alignment horizontal="center" vertical="center" wrapText="1"/>
    </xf>
    <xf numFmtId="164" fontId="4" fillId="2" borderId="338" xfId="2" applyNumberFormat="1" applyFont="1" applyFill="1" applyBorder="1" applyAlignment="1" applyProtection="1">
      <alignment horizontal="center" vertical="center" wrapText="1"/>
    </xf>
    <xf numFmtId="164" fontId="4" fillId="2" borderId="143" xfId="2" applyNumberFormat="1" applyFont="1" applyFill="1" applyBorder="1" applyAlignment="1" applyProtection="1">
      <alignment horizontal="center" vertical="center" wrapText="1"/>
    </xf>
    <xf numFmtId="0" fontId="16" fillId="0" borderId="48" xfId="5" applyBorder="1" applyAlignment="1" applyProtection="1">
      <alignment horizontal="center"/>
    </xf>
    <xf numFmtId="0" fontId="16" fillId="0" borderId="47" xfId="5" applyBorder="1" applyAlignment="1" applyProtection="1">
      <alignment horizontal="center"/>
    </xf>
    <xf numFmtId="0" fontId="23" fillId="0" borderId="61" xfId="0" applyFont="1" applyBorder="1" applyAlignment="1" applyProtection="1">
      <alignment horizontal="left" vertical="center" wrapText="1"/>
    </xf>
    <xf numFmtId="0" fontId="23" fillId="0" borderId="60" xfId="0" applyFont="1" applyBorder="1" applyAlignment="1" applyProtection="1">
      <alignment horizontal="left" vertical="center" wrapText="1"/>
    </xf>
    <xf numFmtId="0" fontId="22" fillId="0" borderId="56" xfId="0" applyFont="1" applyBorder="1" applyAlignment="1" applyProtection="1">
      <alignment horizontal="center" vertical="center"/>
    </xf>
    <xf numFmtId="0" fontId="22" fillId="0" borderId="23" xfId="0" applyFont="1" applyBorder="1" applyAlignment="1" applyProtection="1">
      <alignment horizontal="center" vertical="center"/>
    </xf>
    <xf numFmtId="0" fontId="22" fillId="0" borderId="55" xfId="0" applyFont="1" applyBorder="1" applyAlignment="1" applyProtection="1">
      <alignment horizontal="center" vertical="center"/>
    </xf>
    <xf numFmtId="0" fontId="94" fillId="0" borderId="41" xfId="0" applyFont="1" applyFill="1" applyBorder="1" applyAlignment="1" applyProtection="1">
      <alignment horizontal="center" vertical="center"/>
    </xf>
    <xf numFmtId="0" fontId="94" fillId="0" borderId="40" xfId="0" applyFont="1" applyFill="1" applyBorder="1" applyAlignment="1" applyProtection="1">
      <alignment horizontal="center" vertical="center"/>
    </xf>
    <xf numFmtId="0" fontId="94" fillId="0" borderId="51" xfId="0" applyFont="1" applyFill="1" applyBorder="1" applyAlignment="1" applyProtection="1">
      <alignment horizontal="center" vertical="center"/>
    </xf>
    <xf numFmtId="1" fontId="10" fillId="6" borderId="38" xfId="0" applyNumberFormat="1" applyFont="1" applyFill="1" applyBorder="1" applyAlignment="1" applyProtection="1">
      <alignment horizontal="center" vertical="center" wrapText="1"/>
    </xf>
    <xf numFmtId="1" fontId="10" fillId="6" borderId="0" xfId="0" applyNumberFormat="1" applyFont="1" applyFill="1" applyAlignment="1" applyProtection="1">
      <alignment horizontal="center" vertical="center" wrapText="1"/>
    </xf>
    <xf numFmtId="1" fontId="10" fillId="6" borderId="37" xfId="0" applyNumberFormat="1" applyFont="1" applyFill="1" applyBorder="1" applyAlignment="1" applyProtection="1">
      <alignment horizontal="center" vertical="center" wrapText="1"/>
    </xf>
    <xf numFmtId="0" fontId="4" fillId="0" borderId="314" xfId="0" applyFont="1" applyBorder="1" applyAlignment="1" applyProtection="1">
      <alignment horizontal="center" vertical="center" wrapText="1"/>
    </xf>
    <xf numFmtId="0" fontId="4" fillId="0" borderId="315" xfId="0" applyFont="1" applyBorder="1" applyAlignment="1" applyProtection="1">
      <alignment horizontal="center" vertical="center" wrapText="1"/>
    </xf>
    <xf numFmtId="0" fontId="4" fillId="0" borderId="255" xfId="0" applyFont="1" applyBorder="1" applyAlignment="1" applyProtection="1">
      <alignment horizontal="center" vertical="center" wrapText="1"/>
    </xf>
    <xf numFmtId="0" fontId="4" fillId="0" borderId="254" xfId="0" applyFont="1" applyBorder="1" applyAlignment="1" applyProtection="1">
      <alignment horizontal="center" vertical="center" wrapText="1"/>
    </xf>
    <xf numFmtId="0" fontId="4" fillId="0" borderId="309" xfId="0" applyFont="1" applyBorder="1" applyAlignment="1" applyProtection="1">
      <alignment horizontal="center" vertical="center" wrapText="1"/>
    </xf>
    <xf numFmtId="0" fontId="4" fillId="0" borderId="310" xfId="0" applyFont="1" applyBorder="1" applyAlignment="1" applyProtection="1">
      <alignment horizontal="center" vertical="center" wrapText="1"/>
    </xf>
    <xf numFmtId="164" fontId="4" fillId="2" borderId="300" xfId="2" applyNumberFormat="1" applyFont="1" applyFill="1" applyBorder="1" applyAlignment="1" applyProtection="1">
      <alignment horizontal="center" vertical="center" wrapText="1"/>
    </xf>
    <xf numFmtId="164" fontId="4" fillId="2" borderId="312" xfId="2" applyNumberFormat="1" applyFont="1" applyFill="1" applyBorder="1" applyAlignment="1" applyProtection="1">
      <alignment horizontal="center" vertical="center" wrapText="1"/>
    </xf>
    <xf numFmtId="164" fontId="4" fillId="2" borderId="313" xfId="2" applyNumberFormat="1" applyFont="1" applyFill="1" applyBorder="1" applyAlignment="1" applyProtection="1">
      <alignment horizontal="center" vertical="center" wrapText="1"/>
    </xf>
    <xf numFmtId="164" fontId="4" fillId="2" borderId="303" xfId="2" applyNumberFormat="1" applyFont="1" applyFill="1" applyBorder="1" applyAlignment="1" applyProtection="1">
      <alignment horizontal="center" vertical="center" wrapText="1"/>
    </xf>
    <xf numFmtId="0" fontId="10" fillId="6" borderId="38" xfId="0" applyFont="1" applyFill="1" applyBorder="1" applyAlignment="1" applyProtection="1">
      <alignment horizontal="center"/>
    </xf>
    <xf numFmtId="0" fontId="10" fillId="6" borderId="0" xfId="0" applyFont="1" applyFill="1" applyAlignment="1" applyProtection="1">
      <alignment horizontal="center"/>
    </xf>
    <xf numFmtId="0" fontId="10" fillId="6" borderId="37" xfId="0" applyFont="1" applyFill="1" applyBorder="1" applyAlignment="1" applyProtection="1">
      <alignment horizontal="center"/>
    </xf>
    <xf numFmtId="0" fontId="24" fillId="6" borderId="24" xfId="0" applyFont="1" applyFill="1" applyBorder="1" applyAlignment="1" applyProtection="1">
      <alignment horizontal="center" vertical="center" wrapText="1"/>
    </xf>
    <xf numFmtId="0" fontId="24" fillId="6" borderId="23"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0" fontId="11" fillId="4" borderId="127" xfId="0" applyFont="1" applyFill="1" applyBorder="1" applyAlignment="1" applyProtection="1">
      <alignment horizontal="center" vertical="center" wrapText="1"/>
    </xf>
    <xf numFmtId="8" fontId="11" fillId="0" borderId="33" xfId="0" applyNumberFormat="1" applyFont="1" applyBorder="1" applyAlignment="1" applyProtection="1">
      <alignment horizontal="center" vertical="center" wrapText="1"/>
    </xf>
    <xf numFmtId="0" fontId="94" fillId="0" borderId="41" xfId="0" applyFont="1" applyBorder="1" applyAlignment="1" applyProtection="1">
      <alignment horizontal="center" vertical="center"/>
    </xf>
    <xf numFmtId="0" fontId="94" fillId="0" borderId="40" xfId="0" applyFont="1" applyBorder="1" applyAlignment="1" applyProtection="1">
      <alignment horizontal="center" vertical="center"/>
    </xf>
    <xf numFmtId="0" fontId="94" fillId="0" borderId="51" xfId="0" applyFont="1" applyBorder="1" applyAlignment="1" applyProtection="1">
      <alignment horizontal="center" vertical="center"/>
    </xf>
    <xf numFmtId="1" fontId="10" fillId="6" borderId="76" xfId="0" applyNumberFormat="1" applyFont="1" applyFill="1" applyBorder="1" applyAlignment="1" applyProtection="1">
      <alignment horizontal="center" vertical="center" wrapText="1"/>
    </xf>
    <xf numFmtId="1" fontId="10" fillId="6" borderId="61" xfId="0" applyNumberFormat="1" applyFont="1" applyFill="1" applyBorder="1" applyAlignment="1" applyProtection="1">
      <alignment horizontal="center" vertical="center" wrapText="1"/>
    </xf>
    <xf numFmtId="1" fontId="10" fillId="6" borderId="0" xfId="0" applyNumberFormat="1" applyFont="1" applyFill="1" applyBorder="1" applyAlignment="1" applyProtection="1">
      <alignment horizontal="center" vertical="center" wrapText="1"/>
    </xf>
    <xf numFmtId="0" fontId="4" fillId="0" borderId="328" xfId="0" applyFont="1" applyBorder="1" applyAlignment="1" applyProtection="1">
      <alignment horizontal="center" vertical="center" wrapText="1"/>
    </xf>
    <xf numFmtId="0" fontId="4" fillId="0" borderId="308" xfId="0" applyFont="1" applyBorder="1" applyAlignment="1" applyProtection="1">
      <alignment horizontal="center" vertical="center" wrapText="1"/>
    </xf>
    <xf numFmtId="0" fontId="4" fillId="0" borderId="276" xfId="0" applyFont="1" applyBorder="1" applyAlignment="1" applyProtection="1">
      <alignment horizontal="center" vertical="center" wrapText="1"/>
    </xf>
    <xf numFmtId="0" fontId="4" fillId="0" borderId="177" xfId="0" applyFont="1" applyBorder="1" applyAlignment="1" applyProtection="1">
      <alignment horizontal="center" vertical="center" wrapText="1"/>
    </xf>
    <xf numFmtId="0" fontId="4" fillId="0" borderId="318" xfId="0" applyFont="1" applyBorder="1" applyAlignment="1" applyProtection="1">
      <alignment horizontal="center" vertical="center" wrapText="1"/>
    </xf>
    <xf numFmtId="0" fontId="41" fillId="0" borderId="46" xfId="0" applyFont="1" applyBorder="1" applyAlignment="1" applyProtection="1">
      <alignment horizontal="center"/>
    </xf>
    <xf numFmtId="0" fontId="41" fillId="0" borderId="0" xfId="0" applyFont="1" applyBorder="1" applyAlignment="1" applyProtection="1">
      <alignment horizontal="center"/>
    </xf>
    <xf numFmtId="0" fontId="41" fillId="0" borderId="37" xfId="0" applyFont="1" applyBorder="1" applyAlignment="1" applyProtection="1">
      <alignment horizontal="center"/>
    </xf>
    <xf numFmtId="0" fontId="41" fillId="0" borderId="0" xfId="0" applyFont="1" applyAlignment="1" applyProtection="1">
      <alignment horizontal="center"/>
    </xf>
    <xf numFmtId="0" fontId="41" fillId="0" borderId="41" xfId="0" applyFont="1" applyBorder="1" applyAlignment="1" applyProtection="1">
      <alignment horizontal="center"/>
    </xf>
    <xf numFmtId="0" fontId="41" fillId="0" borderId="40" xfId="0" applyFont="1" applyBorder="1" applyAlignment="1" applyProtection="1">
      <alignment horizontal="center"/>
    </xf>
    <xf numFmtId="0" fontId="41" fillId="0" borderId="39" xfId="0" applyFont="1" applyBorder="1" applyAlignment="1" applyProtection="1">
      <alignment horizontal="center"/>
    </xf>
    <xf numFmtId="0" fontId="24" fillId="6" borderId="76" xfId="0" applyFont="1" applyFill="1" applyBorder="1" applyAlignment="1" applyProtection="1">
      <alignment horizontal="center" vertical="center" wrapText="1"/>
    </xf>
    <xf numFmtId="0" fontId="24" fillId="6" borderId="61" xfId="0" applyFont="1" applyFill="1" applyBorder="1" applyAlignment="1" applyProtection="1">
      <alignment horizontal="center" vertical="center" wrapText="1"/>
    </xf>
    <xf numFmtId="164" fontId="4" fillId="2" borderId="67" xfId="2" applyNumberFormat="1" applyFont="1" applyFill="1" applyBorder="1" applyAlignment="1" applyProtection="1">
      <alignment horizontal="center" vertical="center" wrapText="1"/>
    </xf>
    <xf numFmtId="0" fontId="10" fillId="6" borderId="76" xfId="0" applyFont="1" applyFill="1" applyBorder="1" applyAlignment="1" applyProtection="1">
      <alignment horizontal="center"/>
    </xf>
    <xf numFmtId="0" fontId="10" fillId="6" borderId="61" xfId="0" applyFont="1" applyFill="1" applyBorder="1" applyAlignment="1" applyProtection="1">
      <alignment horizontal="center"/>
    </xf>
    <xf numFmtId="0" fontId="10" fillId="6" borderId="0" xfId="0" applyFont="1" applyFill="1" applyBorder="1" applyAlignment="1" applyProtection="1">
      <alignment horizontal="center"/>
    </xf>
    <xf numFmtId="0" fontId="40" fillId="0" borderId="191" xfId="0" applyFont="1" applyBorder="1" applyAlignment="1" applyProtection="1">
      <alignment horizontal="center" vertical="center" wrapText="1"/>
    </xf>
    <xf numFmtId="0" fontId="40" fillId="0" borderId="42" xfId="0" applyFont="1" applyBorder="1" applyAlignment="1" applyProtection="1">
      <alignment horizontal="center" vertical="center" wrapText="1"/>
    </xf>
    <xf numFmtId="0" fontId="40" fillId="0" borderId="190" xfId="0" applyFont="1" applyBorder="1" applyAlignment="1" applyProtection="1">
      <alignment horizontal="center" vertical="center" wrapText="1"/>
    </xf>
    <xf numFmtId="0" fontId="25" fillId="0" borderId="0" xfId="0" applyFont="1" applyBorder="1" applyAlignment="1" applyProtection="1">
      <alignment horizontal="center" vertical="center"/>
    </xf>
    <xf numFmtId="0" fontId="25" fillId="0" borderId="37" xfId="0" applyFont="1" applyBorder="1" applyAlignment="1" applyProtection="1">
      <alignment horizontal="center" vertical="center"/>
    </xf>
    <xf numFmtId="0" fontId="25" fillId="0" borderId="46" xfId="0" applyFont="1" applyBorder="1" applyAlignment="1" applyProtection="1">
      <alignment horizontal="center" vertical="center"/>
    </xf>
    <xf numFmtId="0" fontId="25" fillId="0" borderId="0" xfId="0" applyFont="1" applyAlignment="1" applyProtection="1">
      <alignment horizontal="center" vertical="center"/>
    </xf>
    <xf numFmtId="0" fontId="25" fillId="0" borderId="41" xfId="0" applyFont="1" applyBorder="1" applyAlignment="1" applyProtection="1">
      <alignment horizontal="center" vertical="center"/>
    </xf>
    <xf numFmtId="0" fontId="25" fillId="0" borderId="40" xfId="0" applyFont="1" applyBorder="1" applyAlignment="1" applyProtection="1">
      <alignment horizontal="center" vertical="center"/>
    </xf>
    <xf numFmtId="0" fontId="25" fillId="0" borderId="39" xfId="0" applyFont="1" applyBorder="1" applyAlignment="1" applyProtection="1">
      <alignment horizontal="center" vertical="center"/>
    </xf>
    <xf numFmtId="0" fontId="20" fillId="0" borderId="41" xfId="0" applyFont="1" applyBorder="1" applyAlignment="1" applyProtection="1">
      <alignment horizontal="center" vertical="center"/>
    </xf>
    <xf numFmtId="0" fontId="20" fillId="0" borderId="40" xfId="0" applyFont="1" applyBorder="1" applyAlignment="1" applyProtection="1">
      <alignment horizontal="center" vertical="center"/>
    </xf>
    <xf numFmtId="0" fontId="20" fillId="0" borderId="51" xfId="0" applyFont="1" applyBorder="1" applyAlignment="1" applyProtection="1">
      <alignment horizontal="center" vertical="center"/>
    </xf>
    <xf numFmtId="164" fontId="4" fillId="2" borderId="328" xfId="2" applyNumberFormat="1" applyFont="1" applyFill="1" applyBorder="1" applyAlignment="1" applyProtection="1">
      <alignment horizontal="center" vertical="center" wrapText="1"/>
    </xf>
    <xf numFmtId="164" fontId="4" fillId="2" borderId="308" xfId="2" applyNumberFormat="1" applyFont="1" applyFill="1" applyBorder="1" applyAlignment="1" applyProtection="1">
      <alignment horizontal="center" vertical="center" wrapText="1"/>
    </xf>
    <xf numFmtId="164" fontId="4" fillId="2" borderId="276" xfId="2" applyNumberFormat="1" applyFont="1" applyFill="1" applyBorder="1" applyAlignment="1" applyProtection="1">
      <alignment horizontal="center" vertical="center" wrapText="1"/>
    </xf>
    <xf numFmtId="164" fontId="4" fillId="2" borderId="254" xfId="2" applyNumberFormat="1" applyFont="1" applyFill="1" applyBorder="1" applyAlignment="1" applyProtection="1">
      <alignment horizontal="center" vertical="center" wrapText="1"/>
    </xf>
    <xf numFmtId="0" fontId="10" fillId="6" borderId="75" xfId="0" applyFont="1" applyFill="1" applyBorder="1" applyAlignment="1" applyProtection="1">
      <alignment horizontal="center"/>
    </xf>
    <xf numFmtId="1" fontId="10" fillId="6" borderId="40" xfId="0" applyNumberFormat="1" applyFont="1" applyFill="1" applyBorder="1" applyAlignment="1" applyProtection="1">
      <alignment horizontal="center" vertical="center" wrapText="1"/>
    </xf>
    <xf numFmtId="0" fontId="10" fillId="0" borderId="47" xfId="0" applyFont="1" applyBorder="1" applyAlignment="1" applyProtection="1">
      <alignment horizontal="center" wrapText="1"/>
    </xf>
    <xf numFmtId="0" fontId="10" fillId="0" borderId="49"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37" xfId="0" applyFont="1" applyBorder="1" applyAlignment="1" applyProtection="1">
      <alignment horizontal="center" wrapText="1"/>
    </xf>
    <xf numFmtId="1" fontId="10" fillId="6" borderId="23" xfId="0" applyNumberFormat="1" applyFont="1" applyFill="1" applyBorder="1" applyAlignment="1" applyProtection="1">
      <alignment horizontal="center" vertical="center" wrapText="1"/>
    </xf>
    <xf numFmtId="1" fontId="10" fillId="6" borderId="22" xfId="0" applyNumberFormat="1" applyFont="1" applyFill="1" applyBorder="1" applyAlignment="1" applyProtection="1">
      <alignment horizontal="center" vertical="center" wrapText="1"/>
    </xf>
    <xf numFmtId="1" fontId="23" fillId="0" borderId="48" xfId="0" applyNumberFormat="1" applyFont="1" applyBorder="1" applyAlignment="1" applyProtection="1">
      <alignment horizontal="center" vertical="center" wrapText="1"/>
    </xf>
    <xf numFmtId="1" fontId="23" fillId="0" borderId="47" xfId="0" applyNumberFormat="1" applyFont="1" applyBorder="1" applyAlignment="1" applyProtection="1">
      <alignment horizontal="center" vertical="center" wrapText="1"/>
    </xf>
    <xf numFmtId="1" fontId="23" fillId="0" borderId="0" xfId="0" applyNumberFormat="1" applyFont="1" applyBorder="1" applyAlignment="1" applyProtection="1">
      <alignment horizontal="center" vertical="center" wrapText="1"/>
    </xf>
    <xf numFmtId="1" fontId="23" fillId="0" borderId="49" xfId="0" applyNumberFormat="1" applyFont="1" applyBorder="1" applyAlignment="1" applyProtection="1">
      <alignment horizontal="center" vertical="center" wrapText="1"/>
    </xf>
    <xf numFmtId="0" fontId="10" fillId="6" borderId="23" xfId="0" applyFont="1" applyFill="1" applyBorder="1" applyAlignment="1" applyProtection="1">
      <alignment horizontal="center"/>
    </xf>
    <xf numFmtId="0" fontId="10" fillId="6" borderId="22" xfId="0" applyFont="1" applyFill="1" applyBorder="1" applyAlignment="1" applyProtection="1">
      <alignment horizontal="center"/>
    </xf>
    <xf numFmtId="0" fontId="11" fillId="36" borderId="88" xfId="0" applyFont="1" applyFill="1" applyBorder="1" applyAlignment="1" applyProtection="1">
      <alignment horizontal="center" vertical="center" wrapText="1"/>
    </xf>
    <xf numFmtId="0" fontId="11" fillId="4" borderId="35" xfId="0" applyFont="1" applyFill="1" applyBorder="1" applyAlignment="1" applyProtection="1">
      <alignment horizontal="center" vertical="center" wrapText="1"/>
    </xf>
    <xf numFmtId="0" fontId="11" fillId="4" borderId="34" xfId="0" applyFont="1" applyFill="1" applyBorder="1" applyAlignment="1" applyProtection="1">
      <alignment horizontal="center" vertical="center" wrapText="1"/>
    </xf>
    <xf numFmtId="164" fontId="4" fillId="2" borderId="114" xfId="2" applyNumberFormat="1" applyFont="1" applyFill="1" applyBorder="1" applyAlignment="1" applyProtection="1">
      <alignment horizontal="center" vertical="center" wrapText="1"/>
    </xf>
    <xf numFmtId="164" fontId="4" fillId="2" borderId="297" xfId="2" applyNumberFormat="1" applyFont="1" applyFill="1" applyBorder="1" applyAlignment="1" applyProtection="1">
      <alignment horizontal="center" vertical="center" wrapText="1"/>
    </xf>
    <xf numFmtId="164" fontId="4" fillId="2" borderId="108" xfId="2" applyNumberFormat="1" applyFont="1" applyFill="1" applyBorder="1" applyAlignment="1" applyProtection="1">
      <alignment horizontal="center" vertical="center" wrapText="1"/>
    </xf>
    <xf numFmtId="164" fontId="4" fillId="2" borderId="298" xfId="2" applyNumberFormat="1" applyFont="1" applyFill="1" applyBorder="1" applyAlignment="1" applyProtection="1">
      <alignment horizontal="center" vertical="center" wrapText="1"/>
    </xf>
    <xf numFmtId="164" fontId="4" fillId="2" borderId="103" xfId="2" applyNumberFormat="1" applyFont="1" applyFill="1" applyBorder="1" applyAlignment="1" applyProtection="1">
      <alignment horizontal="center" vertical="center" wrapText="1"/>
    </xf>
    <xf numFmtId="164" fontId="4" fillId="2" borderId="299" xfId="2" applyNumberFormat="1" applyFont="1" applyFill="1" applyBorder="1" applyAlignment="1" applyProtection="1">
      <alignment horizontal="center" vertical="center" wrapText="1"/>
    </xf>
    <xf numFmtId="0" fontId="4" fillId="0" borderId="114" xfId="0" applyFont="1" applyBorder="1" applyAlignment="1" applyProtection="1">
      <alignment horizontal="center" vertical="center" wrapText="1"/>
    </xf>
    <xf numFmtId="0" fontId="4" fillId="0" borderId="297" xfId="0" applyFont="1" applyBorder="1" applyAlignment="1" applyProtection="1">
      <alignment horizontal="center" vertical="center" wrapText="1"/>
    </xf>
    <xf numFmtId="0" fontId="4" fillId="0" borderId="108" xfId="0" applyFont="1" applyBorder="1" applyAlignment="1" applyProtection="1">
      <alignment horizontal="center" vertical="center" wrapText="1"/>
    </xf>
    <xf numFmtId="0" fontId="4" fillId="0" borderId="298" xfId="0" applyFont="1" applyBorder="1" applyAlignment="1" applyProtection="1">
      <alignment horizontal="center" vertical="center" wrapText="1"/>
    </xf>
    <xf numFmtId="0" fontId="4" fillId="0" borderId="103" xfId="0" applyFont="1" applyBorder="1" applyAlignment="1" applyProtection="1">
      <alignment horizontal="center" vertical="center" wrapText="1"/>
    </xf>
    <xf numFmtId="0" fontId="4" fillId="0" borderId="299" xfId="0" applyFont="1" applyBorder="1" applyAlignment="1" applyProtection="1">
      <alignment horizontal="center" vertical="center" wrapText="1"/>
    </xf>
    <xf numFmtId="0" fontId="4" fillId="0" borderId="99" xfId="0" applyFont="1" applyBorder="1" applyAlignment="1" applyProtection="1">
      <alignment horizontal="center" vertical="center" wrapText="1"/>
    </xf>
    <xf numFmtId="0" fontId="4" fillId="0" borderId="322" xfId="0" applyFont="1" applyBorder="1" applyAlignment="1" applyProtection="1">
      <alignment horizontal="center" vertical="center" wrapText="1"/>
    </xf>
    <xf numFmtId="0" fontId="4" fillId="0" borderId="95" xfId="0" applyFont="1" applyBorder="1" applyAlignment="1" applyProtection="1">
      <alignment horizontal="center" vertical="center" wrapText="1"/>
    </xf>
    <xf numFmtId="0" fontId="4" fillId="0" borderId="323" xfId="0" applyFont="1" applyBorder="1" applyAlignment="1" applyProtection="1">
      <alignment horizontal="center" vertical="center" wrapText="1"/>
    </xf>
    <xf numFmtId="0" fontId="4" fillId="0" borderId="91" xfId="0" applyFont="1" applyBorder="1" applyAlignment="1" applyProtection="1">
      <alignment horizontal="center" vertical="center" wrapText="1"/>
    </xf>
    <xf numFmtId="0" fontId="4" fillId="0" borderId="324" xfId="0" applyFont="1" applyBorder="1" applyAlignment="1" applyProtection="1">
      <alignment horizontal="center" vertical="center" wrapText="1"/>
    </xf>
    <xf numFmtId="0" fontId="10" fillId="0" borderId="0" xfId="0" applyFont="1" applyAlignment="1" applyProtection="1">
      <alignment horizontal="center" wrapText="1"/>
    </xf>
    <xf numFmtId="164" fontId="4" fillId="2" borderId="139" xfId="2" applyNumberFormat="1" applyFont="1" applyFill="1" applyBorder="1" applyAlignment="1" applyProtection="1">
      <alignment horizontal="center" vertical="center" wrapText="1"/>
    </xf>
    <xf numFmtId="164" fontId="4" fillId="2" borderId="87" xfId="2" applyNumberFormat="1" applyFont="1" applyFill="1" applyBorder="1" applyAlignment="1" applyProtection="1">
      <alignment horizontal="center" vertical="center" wrapText="1"/>
    </xf>
    <xf numFmtId="164" fontId="4" fillId="2" borderId="344" xfId="2" applyNumberFormat="1" applyFont="1" applyFill="1" applyBorder="1" applyAlignment="1" applyProtection="1">
      <alignment horizontal="center" vertical="center" wrapText="1"/>
    </xf>
    <xf numFmtId="164" fontId="4" fillId="2" borderId="345" xfId="2" applyNumberFormat="1" applyFont="1" applyFill="1" applyBorder="1" applyAlignment="1" applyProtection="1">
      <alignment horizontal="center" vertical="center" wrapText="1"/>
    </xf>
    <xf numFmtId="1" fontId="10" fillId="6" borderId="75" xfId="0" applyNumberFormat="1" applyFont="1" applyFill="1" applyBorder="1" applyAlignment="1" applyProtection="1">
      <alignment horizontal="center" vertical="center" wrapText="1"/>
    </xf>
    <xf numFmtId="0" fontId="10" fillId="6" borderId="192" xfId="0" applyFont="1" applyFill="1" applyBorder="1" applyAlignment="1" applyProtection="1">
      <alignment horizontal="center"/>
    </xf>
    <xf numFmtId="0" fontId="10" fillId="6" borderId="40" xfId="0" applyFont="1" applyFill="1" applyBorder="1" applyAlignment="1" applyProtection="1">
      <alignment horizontal="center"/>
    </xf>
    <xf numFmtId="0" fontId="10" fillId="6" borderId="39" xfId="0" applyFont="1" applyFill="1" applyBorder="1" applyAlignment="1" applyProtection="1">
      <alignment horizontal="center"/>
    </xf>
    <xf numFmtId="0" fontId="11" fillId="0" borderId="34" xfId="0" applyFont="1" applyBorder="1" applyAlignment="1" applyProtection="1">
      <alignment horizontal="center" vertical="center" wrapText="1"/>
    </xf>
    <xf numFmtId="0" fontId="27" fillId="36" borderId="191" xfId="0" applyFont="1" applyFill="1" applyBorder="1" applyAlignment="1" applyProtection="1">
      <alignment horizontal="center" vertical="center" wrapText="1"/>
      <protection hidden="1"/>
    </xf>
    <xf numFmtId="0" fontId="27" fillId="4" borderId="42" xfId="0" applyFont="1" applyFill="1" applyBorder="1" applyAlignment="1" applyProtection="1">
      <alignment horizontal="center" vertical="center" wrapText="1"/>
      <protection hidden="1"/>
    </xf>
    <xf numFmtId="0" fontId="27" fillId="4" borderId="190" xfId="0" applyFont="1" applyFill="1" applyBorder="1" applyAlignment="1" applyProtection="1">
      <alignment horizontal="center" vertical="center" wrapText="1"/>
      <protection hidden="1"/>
    </xf>
    <xf numFmtId="0" fontId="11" fillId="13" borderId="23" xfId="0" applyFont="1" applyFill="1" applyBorder="1" applyAlignment="1" applyProtection="1">
      <alignment horizontal="center" vertical="center" wrapText="1"/>
    </xf>
    <xf numFmtId="0" fontId="11" fillId="13" borderId="22" xfId="0" applyFont="1" applyFill="1" applyBorder="1" applyAlignment="1" applyProtection="1">
      <alignment horizontal="center" vertical="center" wrapText="1"/>
    </xf>
    <xf numFmtId="0" fontId="4" fillId="14" borderId="45" xfId="0" applyFont="1" applyFill="1" applyBorder="1" applyAlignment="1" applyProtection="1">
      <alignment horizontal="right"/>
    </xf>
    <xf numFmtId="0" fontId="4" fillId="14" borderId="44" xfId="0" applyFont="1" applyFill="1" applyBorder="1" applyAlignment="1" applyProtection="1">
      <alignment horizontal="right"/>
    </xf>
    <xf numFmtId="0" fontId="4" fillId="14" borderId="44" xfId="0" applyFont="1" applyFill="1" applyBorder="1" applyAlignment="1" applyProtection="1">
      <alignment horizontal="center"/>
    </xf>
    <xf numFmtId="0" fontId="4" fillId="14" borderId="44" xfId="0" applyFont="1" applyFill="1" applyBorder="1" applyAlignment="1" applyProtection="1">
      <alignment horizontal="right" wrapText="1"/>
    </xf>
    <xf numFmtId="44" fontId="4" fillId="14" borderId="43" xfId="0" applyNumberFormat="1" applyFont="1" applyFill="1" applyBorder="1" applyAlignment="1" applyProtection="1">
      <alignment horizontal="center"/>
    </xf>
    <xf numFmtId="0" fontId="4" fillId="14" borderId="42" xfId="0" applyFont="1" applyFill="1" applyBorder="1" applyAlignment="1" applyProtection="1">
      <alignment horizontal="center"/>
    </xf>
    <xf numFmtId="0" fontId="27" fillId="36" borderId="127" xfId="0" applyFont="1" applyFill="1" applyBorder="1" applyAlignment="1" applyProtection="1">
      <alignment horizontal="center" vertical="center" wrapText="1"/>
      <protection hidden="1"/>
    </xf>
    <xf numFmtId="0" fontId="27" fillId="4" borderId="127" xfId="0" applyFont="1" applyFill="1" applyBorder="1" applyAlignment="1" applyProtection="1">
      <alignment horizontal="center" vertical="center" wrapText="1"/>
      <protection hidden="1"/>
    </xf>
    <xf numFmtId="164" fontId="4" fillId="2" borderId="351" xfId="2" applyNumberFormat="1" applyFont="1" applyFill="1" applyBorder="1" applyAlignment="1" applyProtection="1">
      <alignment horizontal="center" vertical="center" wrapText="1"/>
    </xf>
    <xf numFmtId="164" fontId="4" fillId="2" borderId="157" xfId="2" applyNumberFormat="1" applyFont="1" applyFill="1" applyBorder="1" applyAlignment="1" applyProtection="1">
      <alignment horizontal="center" vertical="center" wrapText="1"/>
    </xf>
    <xf numFmtId="0" fontId="18" fillId="0" borderId="50" xfId="0" applyFont="1" applyBorder="1" applyAlignment="1" applyProtection="1">
      <alignment horizontal="center" vertical="center"/>
      <protection locked="0"/>
    </xf>
    <xf numFmtId="0" fontId="18" fillId="0" borderId="47"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6" xfId="0" applyFont="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37" xfId="0" applyFont="1" applyBorder="1" applyAlignment="1" applyProtection="1">
      <alignment horizontal="center" vertical="center"/>
      <protection locked="0"/>
    </xf>
    <xf numFmtId="0" fontId="18" fillId="0" borderId="41" xfId="0" applyFont="1" applyBorder="1" applyAlignment="1" applyProtection="1">
      <alignment horizontal="center" vertical="center"/>
      <protection locked="0"/>
    </xf>
    <xf numFmtId="0" fontId="18" fillId="0" borderId="40" xfId="0" applyFont="1" applyBorder="1" applyAlignment="1" applyProtection="1">
      <alignment horizontal="center" vertical="center"/>
      <protection locked="0"/>
    </xf>
    <xf numFmtId="0" fontId="18" fillId="0" borderId="39" xfId="0" applyFont="1" applyBorder="1" applyAlignment="1" applyProtection="1">
      <alignment horizontal="center" vertical="center"/>
      <protection locked="0"/>
    </xf>
    <xf numFmtId="0" fontId="0" fillId="0" borderId="148" xfId="0" applyBorder="1" applyAlignment="1" applyProtection="1">
      <alignment horizontal="left" vertical="top"/>
    </xf>
    <xf numFmtId="0" fontId="0" fillId="0" borderId="147" xfId="0" applyBorder="1" applyAlignment="1" applyProtection="1">
      <alignment horizontal="left" vertical="top"/>
    </xf>
    <xf numFmtId="0" fontId="0" fillId="0" borderId="146" xfId="0" applyBorder="1" applyAlignment="1" applyProtection="1">
      <alignment horizontal="left" vertical="top"/>
    </xf>
    <xf numFmtId="0" fontId="0" fillId="0" borderId="46" xfId="0" applyBorder="1" applyAlignment="1" applyProtection="1">
      <alignment horizontal="left" vertical="top"/>
    </xf>
    <xf numFmtId="0" fontId="0" fillId="0" borderId="0" xfId="0" applyAlignment="1" applyProtection="1">
      <alignment horizontal="left" vertical="top"/>
    </xf>
    <xf numFmtId="0" fontId="0" fillId="0" borderId="145" xfId="0" applyBorder="1" applyAlignment="1" applyProtection="1">
      <alignment horizontal="left" vertical="top"/>
    </xf>
    <xf numFmtId="0" fontId="0" fillId="0" borderId="41" xfId="0" applyBorder="1" applyAlignment="1" applyProtection="1">
      <alignment horizontal="left" vertical="top"/>
    </xf>
    <xf numFmtId="0" fontId="0" fillId="0" borderId="40" xfId="0" applyBorder="1" applyAlignment="1" applyProtection="1">
      <alignment horizontal="left" vertical="top"/>
    </xf>
    <xf numFmtId="0" fontId="0" fillId="0" borderId="51" xfId="0" applyBorder="1" applyAlignment="1" applyProtection="1">
      <alignment horizontal="left" vertical="top"/>
    </xf>
    <xf numFmtId="2" fontId="10" fillId="39" borderId="154" xfId="0" applyNumberFormat="1" applyFont="1" applyFill="1" applyBorder="1" applyAlignment="1" applyProtection="1">
      <alignment horizontal="center" vertical="center" wrapText="1"/>
    </xf>
    <xf numFmtId="2" fontId="10" fillId="3" borderId="154" xfId="0" applyNumberFormat="1" applyFont="1" applyFill="1" applyBorder="1" applyAlignment="1" applyProtection="1">
      <alignment horizontal="center" vertical="center" wrapText="1"/>
    </xf>
    <xf numFmtId="0" fontId="36" fillId="41" borderId="48" xfId="0" applyFont="1" applyFill="1" applyBorder="1" applyAlignment="1" applyProtection="1">
      <alignment horizontal="center" vertical="center" wrapText="1"/>
      <protection locked="0"/>
    </xf>
    <xf numFmtId="0" fontId="36" fillId="10" borderId="47" xfId="0" applyFont="1" applyFill="1" applyBorder="1" applyAlignment="1" applyProtection="1">
      <alignment horizontal="center" vertical="center" wrapText="1"/>
      <protection locked="0"/>
    </xf>
    <xf numFmtId="0" fontId="36" fillId="10" borderId="49" xfId="0" applyFont="1" applyFill="1" applyBorder="1" applyAlignment="1" applyProtection="1">
      <alignment horizontal="center" vertical="center" wrapText="1"/>
      <protection locked="0"/>
    </xf>
    <xf numFmtId="0" fontId="11" fillId="36" borderId="33" xfId="0" applyFont="1" applyFill="1" applyBorder="1" applyAlignment="1" applyProtection="1">
      <alignment horizontal="center" vertical="center"/>
    </xf>
    <xf numFmtId="0" fontId="11" fillId="4" borderId="33" xfId="0" applyFont="1" applyFill="1" applyBorder="1" applyAlignment="1" applyProtection="1">
      <alignment horizontal="center" vertical="center"/>
    </xf>
    <xf numFmtId="0" fontId="108" fillId="35" borderId="217" xfId="0" applyFont="1" applyFill="1" applyBorder="1" applyAlignment="1" applyProtection="1">
      <alignment horizontal="center" wrapText="1"/>
      <protection hidden="1"/>
    </xf>
    <xf numFmtId="0" fontId="108" fillId="35" borderId="42" xfId="0" applyFont="1" applyFill="1" applyBorder="1" applyAlignment="1" applyProtection="1">
      <alignment horizontal="center" wrapText="1"/>
      <protection hidden="1"/>
    </xf>
    <xf numFmtId="0" fontId="108" fillId="35" borderId="222" xfId="0" applyFont="1" applyFill="1" applyBorder="1" applyAlignment="1" applyProtection="1">
      <alignment horizontal="center" wrapText="1"/>
      <protection hidden="1"/>
    </xf>
    <xf numFmtId="164" fontId="4" fillId="2" borderId="337" xfId="2" applyNumberFormat="1" applyFont="1" applyFill="1" applyBorder="1" applyAlignment="1" applyProtection="1">
      <alignment horizontal="center" vertical="center" wrapText="1"/>
    </xf>
    <xf numFmtId="164" fontId="4" fillId="2" borderId="315" xfId="2" applyNumberFormat="1" applyFont="1" applyFill="1" applyBorder="1" applyAlignment="1" applyProtection="1">
      <alignment horizontal="center" vertical="center" wrapText="1"/>
    </xf>
    <xf numFmtId="164" fontId="4" fillId="2" borderId="129" xfId="2" applyNumberFormat="1" applyFont="1" applyFill="1" applyBorder="1" applyAlignment="1" applyProtection="1">
      <alignment horizontal="center" vertical="center" wrapText="1"/>
    </xf>
    <xf numFmtId="164" fontId="4" fillId="2" borderId="310" xfId="2" applyNumberFormat="1" applyFont="1" applyFill="1" applyBorder="1" applyAlignment="1" applyProtection="1">
      <alignment horizontal="center" vertical="center" wrapText="1"/>
    </xf>
    <xf numFmtId="0" fontId="4" fillId="0" borderId="337" xfId="0" applyFont="1" applyBorder="1" applyAlignment="1" applyProtection="1">
      <alignment horizontal="center" vertical="center" wrapText="1"/>
    </xf>
    <xf numFmtId="0" fontId="4" fillId="0" borderId="129" xfId="0" applyFont="1" applyBorder="1" applyAlignment="1" applyProtection="1">
      <alignment horizontal="center" vertical="center" wrapText="1"/>
    </xf>
    <xf numFmtId="164" fontId="4" fillId="2" borderId="177" xfId="2" applyNumberFormat="1" applyFont="1" applyFill="1" applyBorder="1" applyAlignment="1" applyProtection="1">
      <alignment horizontal="center" vertical="center" wrapText="1"/>
    </xf>
    <xf numFmtId="164" fontId="4" fillId="2" borderId="318" xfId="2" applyNumberFormat="1" applyFont="1" applyFill="1" applyBorder="1" applyAlignment="1" applyProtection="1">
      <alignment horizontal="center" vertical="center" wrapText="1"/>
    </xf>
    <xf numFmtId="0" fontId="11" fillId="0" borderId="33" xfId="0" applyFont="1" applyBorder="1" applyAlignment="1" applyProtection="1">
      <alignment horizontal="center" vertical="center" wrapText="1"/>
      <protection hidden="1"/>
    </xf>
    <xf numFmtId="0" fontId="11" fillId="36" borderId="33" xfId="0" applyFont="1" applyFill="1" applyBorder="1" applyAlignment="1" applyProtection="1">
      <alignment horizontal="center" vertical="center" wrapText="1"/>
      <protection hidden="1"/>
    </xf>
    <xf numFmtId="0" fontId="11" fillId="4" borderId="33" xfId="0" applyFont="1" applyFill="1" applyBorder="1" applyAlignment="1" applyProtection="1">
      <alignment horizontal="center" vertical="center" wrapText="1"/>
      <protection hidden="1"/>
    </xf>
    <xf numFmtId="0" fontId="24" fillId="6" borderId="76" xfId="0" applyFont="1" applyFill="1" applyBorder="1" applyAlignment="1" applyProtection="1">
      <alignment horizontal="left" vertical="center" wrapText="1"/>
    </xf>
    <xf numFmtId="0" fontId="24" fillId="6" borderId="61" xfId="0" applyFont="1" applyFill="1" applyBorder="1" applyAlignment="1" applyProtection="1">
      <alignment horizontal="left" vertical="center" wrapText="1"/>
    </xf>
    <xf numFmtId="0" fontId="24" fillId="6" borderId="23" xfId="0" applyFont="1" applyFill="1" applyBorder="1" applyAlignment="1" applyProtection="1">
      <alignment horizontal="left" vertical="center" wrapText="1"/>
    </xf>
    <xf numFmtId="0" fontId="24" fillId="6" borderId="22" xfId="0" applyFont="1" applyFill="1" applyBorder="1" applyAlignment="1" applyProtection="1">
      <alignment horizontal="left" vertical="center" wrapText="1"/>
    </xf>
    <xf numFmtId="1" fontId="10" fillId="6" borderId="24" xfId="0" applyNumberFormat="1" applyFont="1" applyFill="1" applyBorder="1" applyAlignment="1" applyProtection="1">
      <alignment horizontal="center" vertical="center" wrapText="1"/>
    </xf>
    <xf numFmtId="0" fontId="24" fillId="6" borderId="75" xfId="0" applyFont="1" applyFill="1" applyBorder="1" applyAlignment="1" applyProtection="1">
      <alignment horizontal="center" vertical="center" wrapText="1"/>
    </xf>
    <xf numFmtId="2" fontId="7" fillId="39" borderId="154" xfId="0" applyNumberFormat="1" applyFont="1" applyFill="1" applyBorder="1" applyAlignment="1" applyProtection="1">
      <alignment horizontal="center" vertical="center" wrapText="1"/>
      <protection locked="0"/>
    </xf>
    <xf numFmtId="2" fontId="7" fillId="3" borderId="154" xfId="0" applyNumberFormat="1" applyFont="1" applyFill="1" applyBorder="1" applyAlignment="1" applyProtection="1">
      <alignment horizontal="center" vertical="center" wrapText="1"/>
      <protection locked="0"/>
    </xf>
    <xf numFmtId="0" fontId="36" fillId="41" borderId="47" xfId="0" applyFont="1" applyFill="1" applyBorder="1" applyAlignment="1" applyProtection="1">
      <alignment horizontal="center" vertical="center" wrapText="1"/>
    </xf>
    <xf numFmtId="0" fontId="36" fillId="41" borderId="49" xfId="0" applyFont="1" applyFill="1" applyBorder="1" applyAlignment="1" applyProtection="1">
      <alignment horizontal="center" vertical="center" wrapText="1"/>
    </xf>
    <xf numFmtId="164" fontId="4" fillId="2" borderId="4" xfId="2" applyNumberFormat="1" applyFont="1" applyFill="1" applyBorder="1" applyAlignment="1" applyProtection="1">
      <alignment horizontal="center" vertical="center" wrapText="1"/>
    </xf>
    <xf numFmtId="164" fontId="4" fillId="2" borderId="370" xfId="2" applyNumberFormat="1" applyFont="1" applyFill="1" applyBorder="1" applyAlignment="1" applyProtection="1">
      <alignment horizontal="center" vertical="center" wrapText="1"/>
    </xf>
    <xf numFmtId="1" fontId="23" fillId="0" borderId="38" xfId="0" applyNumberFormat="1" applyFont="1" applyBorder="1" applyAlignment="1" applyProtection="1">
      <alignment horizontal="center" vertical="center" wrapText="1"/>
      <protection locked="0"/>
    </xf>
    <xf numFmtId="1" fontId="23" fillId="0" borderId="0" xfId="0" applyNumberFormat="1" applyFont="1" applyAlignment="1" applyProtection="1">
      <alignment horizontal="center" vertical="center" wrapText="1"/>
      <protection locked="0"/>
    </xf>
    <xf numFmtId="1" fontId="23" fillId="0" borderId="37" xfId="0" applyNumberFormat="1" applyFont="1" applyBorder="1" applyAlignment="1" applyProtection="1">
      <alignment horizontal="center" vertical="center" wrapText="1"/>
      <protection locked="0"/>
    </xf>
    <xf numFmtId="1" fontId="23" fillId="0" borderId="3" xfId="0" applyNumberFormat="1" applyFont="1" applyBorder="1" applyAlignment="1" applyProtection="1">
      <alignment horizontal="center" vertical="center" wrapText="1"/>
      <protection locked="0"/>
    </xf>
    <xf numFmtId="1" fontId="23" fillId="0" borderId="2" xfId="0" applyNumberFormat="1" applyFont="1" applyBorder="1" applyAlignment="1" applyProtection="1">
      <alignment horizontal="center" vertical="center" wrapText="1"/>
      <protection locked="0"/>
    </xf>
    <xf numFmtId="1" fontId="23" fillId="0" borderId="1" xfId="0" applyNumberFormat="1" applyFont="1" applyBorder="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0" fillId="5" borderId="38" xfId="0" applyFill="1" applyBorder="1" applyAlignment="1" applyProtection="1">
      <alignment horizontal="center"/>
      <protection locked="0"/>
    </xf>
    <xf numFmtId="0" fontId="0" fillId="5" borderId="0" xfId="0" applyFill="1" applyAlignment="1" applyProtection="1">
      <alignment horizontal="center"/>
      <protection locked="0"/>
    </xf>
    <xf numFmtId="0" fontId="0" fillId="5" borderId="37" xfId="0" applyFill="1" applyBorder="1" applyAlignment="1" applyProtection="1">
      <alignment horizontal="center"/>
      <protection locked="0"/>
    </xf>
    <xf numFmtId="0" fontId="4" fillId="5" borderId="161" xfId="0" applyFont="1" applyFill="1" applyBorder="1" applyAlignment="1" applyProtection="1">
      <alignment horizontal="center"/>
      <protection locked="0"/>
    </xf>
    <xf numFmtId="0" fontId="4" fillId="5" borderId="160" xfId="0" applyFont="1" applyFill="1" applyBorder="1" applyAlignment="1" applyProtection="1">
      <alignment horizontal="center"/>
      <protection locked="0"/>
    </xf>
    <xf numFmtId="0" fontId="4" fillId="5" borderId="159" xfId="0" applyFont="1" applyFill="1" applyBorder="1" applyAlignment="1" applyProtection="1">
      <alignment horizontal="center"/>
      <protection locked="0"/>
    </xf>
    <xf numFmtId="0" fontId="16" fillId="0" borderId="158" xfId="5" applyBorder="1" applyAlignment="1" applyProtection="1">
      <alignment horizontal="center" vertical="center"/>
      <protection locked="0"/>
    </xf>
    <xf numFmtId="0" fontId="16" fillId="0" borderId="127" xfId="5" applyBorder="1" applyAlignment="1" applyProtection="1">
      <alignment horizontal="center" vertical="center"/>
      <protection locked="0"/>
    </xf>
    <xf numFmtId="0" fontId="11" fillId="0" borderId="127" xfId="0" applyFont="1" applyBorder="1" applyAlignment="1" applyProtection="1">
      <alignment horizontal="center" vertical="center" wrapText="1"/>
      <protection locked="0"/>
    </xf>
    <xf numFmtId="0" fontId="11" fillId="36" borderId="127" xfId="0" applyFont="1" applyFill="1" applyBorder="1" applyAlignment="1" applyProtection="1">
      <alignment horizontal="center" vertical="center" wrapText="1"/>
      <protection locked="0"/>
    </xf>
    <xf numFmtId="0" fontId="27" fillId="36" borderId="127" xfId="0" applyFont="1" applyFill="1" applyBorder="1" applyAlignment="1" applyProtection="1">
      <alignment horizontal="center" vertical="center" wrapText="1"/>
      <protection locked="0"/>
    </xf>
    <xf numFmtId="0" fontId="11" fillId="0" borderId="157" xfId="0" applyFont="1" applyBorder="1" applyAlignment="1" applyProtection="1">
      <alignment horizontal="center" vertical="center" wrapText="1"/>
      <protection locked="0"/>
    </xf>
    <xf numFmtId="0" fontId="19" fillId="41" borderId="48" xfId="0" applyFont="1" applyFill="1" applyBorder="1" applyAlignment="1" applyProtection="1">
      <alignment horizontal="center" vertical="center" wrapText="1"/>
    </xf>
    <xf numFmtId="0" fontId="19" fillId="41" borderId="47" xfId="0" applyFont="1" applyFill="1" applyBorder="1" applyAlignment="1" applyProtection="1">
      <alignment horizontal="center" vertical="center" wrapText="1"/>
    </xf>
    <xf numFmtId="164" fontId="4" fillId="2" borderId="79" xfId="2" applyNumberFormat="1" applyFont="1" applyFill="1" applyBorder="1" applyAlignment="1" applyProtection="1">
      <alignment horizontal="center" vertical="center" wrapText="1"/>
    </xf>
    <xf numFmtId="164" fontId="4" fillId="2" borderId="326" xfId="2" applyNumberFormat="1" applyFont="1" applyFill="1" applyBorder="1" applyAlignment="1" applyProtection="1">
      <alignment horizontal="center" vertical="center" wrapText="1"/>
    </xf>
    <xf numFmtId="0" fontId="11" fillId="36" borderId="191" xfId="0" applyFont="1" applyFill="1" applyBorder="1" applyAlignment="1" applyProtection="1">
      <alignment horizontal="center" vertical="center" wrapText="1"/>
    </xf>
    <xf numFmtId="0" fontId="11" fillId="4" borderId="42" xfId="0" applyFont="1" applyFill="1" applyBorder="1" applyAlignment="1" applyProtection="1">
      <alignment horizontal="center" vertical="center" wrapText="1"/>
    </xf>
    <xf numFmtId="0" fontId="11" fillId="4" borderId="190" xfId="0" applyFont="1" applyFill="1" applyBorder="1" applyAlignment="1" applyProtection="1">
      <alignment horizontal="center" vertical="center" wrapText="1"/>
    </xf>
    <xf numFmtId="0" fontId="0" fillId="0" borderId="148" xfId="0" applyFill="1" applyBorder="1" applyAlignment="1" applyProtection="1">
      <alignment horizontal="left" vertical="top"/>
      <protection locked="0"/>
    </xf>
    <xf numFmtId="0" fontId="0" fillId="0" borderId="147" xfId="0" applyFill="1" applyBorder="1" applyAlignment="1" applyProtection="1">
      <alignment horizontal="left" vertical="top"/>
      <protection locked="0"/>
    </xf>
    <xf numFmtId="0" fontId="0" fillId="0" borderId="146" xfId="0" applyFill="1" applyBorder="1" applyAlignment="1" applyProtection="1">
      <alignment horizontal="left" vertical="top"/>
      <protection locked="0"/>
    </xf>
    <xf numFmtId="0" fontId="0" fillId="0" borderId="46" xfId="0" applyFill="1" applyBorder="1" applyAlignment="1" applyProtection="1">
      <alignment horizontal="left" vertical="top"/>
      <protection locked="0"/>
    </xf>
    <xf numFmtId="0" fontId="0" fillId="0" borderId="0" xfId="0" applyFill="1" applyAlignment="1" applyProtection="1">
      <alignment horizontal="left" vertical="top"/>
      <protection locked="0"/>
    </xf>
    <xf numFmtId="0" fontId="0" fillId="0" borderId="145" xfId="0" applyFill="1" applyBorder="1" applyAlignment="1" applyProtection="1">
      <alignment horizontal="left" vertical="top"/>
      <protection locked="0"/>
    </xf>
    <xf numFmtId="0" fontId="0" fillId="0" borderId="41" xfId="0" applyFill="1" applyBorder="1" applyAlignment="1" applyProtection="1">
      <alignment horizontal="left" vertical="top"/>
      <protection locked="0"/>
    </xf>
    <xf numFmtId="0" fontId="0" fillId="0" borderId="40" xfId="0" applyFill="1" applyBorder="1" applyAlignment="1" applyProtection="1">
      <alignment horizontal="left" vertical="top"/>
      <protection locked="0"/>
    </xf>
    <xf numFmtId="0" fontId="0" fillId="0" borderId="51" xfId="0" applyFill="1" applyBorder="1" applyAlignment="1" applyProtection="1">
      <alignment horizontal="left" vertical="top"/>
      <protection locked="0"/>
    </xf>
  </cellXfs>
  <cellStyles count="7">
    <cellStyle name="Accent2" xfId="6" builtinId="33"/>
    <cellStyle name="Comma" xfId="1" builtinId="3"/>
    <cellStyle name="Currency" xfId="2" builtinId="4"/>
    <cellStyle name="Excel Built-in Normal" xfId="4" xr:uid="{B9AB5380-602A-4F6F-B7FD-B00994455CF1}"/>
    <cellStyle name="Hyperlink" xfId="5" builtinId="8"/>
    <cellStyle name="Normal" xfId="0" builtinId="0"/>
    <cellStyle name="Percent" xfId="3" builtinId="5"/>
  </cellStyles>
  <dxfs count="215">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1607409894101"/>
      </font>
      <fill>
        <patternFill>
          <bgColor theme="5" tint="0.79995117038483843"/>
        </patternFill>
      </fill>
    </dxf>
    <dxf>
      <font>
        <color rgb="FF9C0006"/>
      </font>
      <fill>
        <patternFill>
          <bgColor rgb="FFFFC7CE"/>
        </patternFill>
      </fill>
    </dxf>
    <dxf>
      <font>
        <color rgb="FF9C0006"/>
      </font>
      <fill>
        <patternFill>
          <bgColor rgb="FFFFC7CE"/>
        </patternFill>
      </fill>
    </dxf>
    <dxf>
      <font>
        <color theme="5" tint="-0.24991607409894101"/>
      </font>
      <fill>
        <patternFill>
          <bgColor theme="5" tint="0.79995117038483843"/>
        </patternFill>
      </fill>
    </dxf>
    <dxf>
      <font>
        <color rgb="FF9C0006"/>
      </font>
      <fill>
        <patternFill>
          <bgColor rgb="FFFFC7CE"/>
        </patternFill>
      </fill>
    </dxf>
    <dxf>
      <font>
        <color rgb="FF9C0006"/>
      </font>
      <fill>
        <patternFill>
          <bgColor rgb="FFFFC7CE"/>
        </patternFill>
      </fill>
    </dxf>
    <dxf>
      <font>
        <color theme="5" tint="-0.24991607409894101"/>
      </font>
      <fill>
        <patternFill>
          <bgColor theme="5" tint="0.79995117038483843"/>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24994659260841701"/>
      </font>
      <fill>
        <patternFill>
          <bgColor theme="5" tint="0.79998168889431442"/>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border>
        <left/>
        <right/>
        <top/>
        <bottom/>
      </border>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ill>
        <patternFill>
          <bgColor rgb="FFFF212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FAE0D2"/>
      <color rgb="FFF3AC89"/>
      <color rgb="FFFFD966"/>
      <color rgb="FFB8E7FA"/>
      <color rgb="FFADC1E5"/>
      <color rgb="FFF0C8EB"/>
      <color rgb="FFFFFFE5"/>
      <color rgb="FFDAEFC3"/>
      <color rgb="FF92D050"/>
      <color rgb="FFFFF1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microsoft.com/office/2022/10/relationships/richValueRel" Target="richData/richValueRel.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microsoft.com/office/2017/06/relationships/rdRichValueTypes" Target="richData/rdRichValueTyp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98" Type="http://schemas.microsoft.com/office/2017/06/relationships/rdRichValue" Target="richData/rdrichvalue.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99" Type="http://schemas.microsoft.com/office/2017/06/relationships/rdRichValueStructure" Target="richData/rdrichvaluestructure.xml"/><Relationship Id="rId10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hyperlink" Target="mailto:donatedfoods@dese.mo.gov?subject=%7bAgreement%20Number]%20USDA%20Foods%20Packet" TargetMode="External"/></Relationships>
</file>

<file path=xl/drawings/_rels/drawing10.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19.png"/><Relationship Id="rId7" Type="http://schemas.openxmlformats.org/officeDocument/2006/relationships/hyperlink" Target="https://app.smartsheet.com/b/publish?EQBCT=d9b861a102b94695add8f32207d8fecf"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s>
</file>

<file path=xl/drawings/_rels/drawing11.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hyperlink" Target="https://app.smartsheet.com/b/publish?EQBCT=0c1c00f6680f430ca1201ef80e42478c" TargetMode="External"/><Relationship Id="rId7" Type="http://schemas.openxmlformats.org/officeDocument/2006/relationships/hyperlink" Target="https://app.smartsheet.com/b/publish?EQBCT=d9b861a102b94695add8f32207d8fecf"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20.png"/><Relationship Id="rId7" Type="http://schemas.openxmlformats.org/officeDocument/2006/relationships/hyperlink" Target="https://app.smartsheet.com/b/publish?EQBCT=e425abd7879b4d82b2f7db96e817094a"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 Id="rId9" Type="http://schemas.openxmlformats.org/officeDocument/2006/relationships/hyperlink" Target="https://app.smartsheet.com/b/publish?EQBCT=d9b861a102b94695add8f32207d8fecf" TargetMode="External"/></Relationships>
</file>

<file path=xl/drawings/_rels/drawing13.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21.png"/><Relationship Id="rId7" Type="http://schemas.openxmlformats.org/officeDocument/2006/relationships/hyperlink" Target="https://app.smartsheet.com/b/publish?EQBCT=d9b861a102b94695add8f32207d8fecf"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s>
</file>

<file path=xl/drawings/_rels/drawing14.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21.png"/><Relationship Id="rId7" Type="http://schemas.openxmlformats.org/officeDocument/2006/relationships/hyperlink" Target="https://app.smartsheet.com/b/publish?EQBCT=e425abd7879b4d82b2f7db96e817094a"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 Id="rId9" Type="http://schemas.openxmlformats.org/officeDocument/2006/relationships/hyperlink" Target="https://app.smartsheet.com/b/publish?EQBCT=d9b861a102b94695add8f32207d8fecf" TargetMode="External"/></Relationships>
</file>

<file path=xl/drawings/_rels/drawing15.xml.rels><?xml version="1.0" encoding="UTF-8" standalone="yes"?>
<Relationships xmlns="http://schemas.openxmlformats.org/package/2006/relationships"><Relationship Id="rId8" Type="http://schemas.openxmlformats.org/officeDocument/2006/relationships/hyperlink" Target="https://app.smartsheet.com/b/publish?EQBCT=e425abd7879b4d82b2f7db96e817094a" TargetMode="External"/><Relationship Id="rId3" Type="http://schemas.openxmlformats.org/officeDocument/2006/relationships/image" Target="../media/image22.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10" Type="http://schemas.openxmlformats.org/officeDocument/2006/relationships/hyperlink" Target="https://app.smartsheet.com/b/publish?EQBCT=d9b861a102b94695add8f32207d8fecf" TargetMode="External"/><Relationship Id="rId4" Type="http://schemas.openxmlformats.org/officeDocument/2006/relationships/image" Target="../media/image23.png"/><Relationship Id="rId9" Type="http://schemas.openxmlformats.org/officeDocument/2006/relationships/hyperlink" Target="https://app.smartsheet.com/b/publish?EQBCT=102a7d009de64a918d11d368d45dd79d" TargetMode="External"/></Relationships>
</file>

<file path=xl/drawings/_rels/drawing16.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image" Target="../media/image24.jpe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4" Type="http://schemas.openxmlformats.org/officeDocument/2006/relationships/image" Target="../media/image25.png"/><Relationship Id="rId9" Type="http://schemas.openxmlformats.org/officeDocument/2006/relationships/hyperlink" Target="https://app.smartsheet.com/b/publish?EQBCT=102a7d009de64a918d11d368d45dd79d" TargetMode="External"/></Relationships>
</file>

<file path=xl/drawings/_rels/drawing17.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image" Target="../media/image24.jpe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4" Type="http://schemas.openxmlformats.org/officeDocument/2006/relationships/image" Target="../media/image25.png"/><Relationship Id="rId9" Type="http://schemas.openxmlformats.org/officeDocument/2006/relationships/hyperlink" Target="https://app.smartsheet.com/b/publish?EQBCT=102a7d009de64a918d11d368d45dd79d" TargetMode="External"/></Relationships>
</file>

<file path=xl/drawings/_rels/drawing18.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26.png"/><Relationship Id="rId7" Type="http://schemas.openxmlformats.org/officeDocument/2006/relationships/hyperlink" Target="https://app.smartsheet.com/b/publish?EQBCT=e425abd7879b4d82b2f7db96e817094a"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 Id="rId9" Type="http://schemas.openxmlformats.org/officeDocument/2006/relationships/hyperlink" Target="https://app.smartsheet.com/b/publish?EQBCT=d9b861a102b94695add8f32207d8fecf" TargetMode="External"/></Relationships>
</file>

<file path=xl/drawings/_rels/drawing19.xml.rels><?xml version="1.0" encoding="UTF-8" standalone="yes"?>
<Relationships xmlns="http://schemas.openxmlformats.org/package/2006/relationships"><Relationship Id="rId8" Type="http://schemas.openxmlformats.org/officeDocument/2006/relationships/hyperlink" Target="https://app.smartsheet.com/b/publish?EQBCT=e425abd7879b4d82b2f7db96e817094a" TargetMode="External"/><Relationship Id="rId3" Type="http://schemas.openxmlformats.org/officeDocument/2006/relationships/image" Target="../media/image27.jpe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10" Type="http://schemas.openxmlformats.org/officeDocument/2006/relationships/hyperlink" Target="https://app.smartsheet.com/b/publish?EQBCT=d9b861a102b94695add8f32207d8fecf" TargetMode="External"/><Relationship Id="rId4" Type="http://schemas.openxmlformats.org/officeDocument/2006/relationships/image" Target="../media/image28.png"/><Relationship Id="rId9" Type="http://schemas.openxmlformats.org/officeDocument/2006/relationships/hyperlink" Target="https://app.smartsheet.com/b/publish?EQBCT=102a7d009de64a918d11d368d45dd79d"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jpg"/><Relationship Id="rId1" Type="http://schemas.openxmlformats.org/officeDocument/2006/relationships/hyperlink" Target="#INSTRUCTIONS!A1"/><Relationship Id="rId4" Type="http://schemas.openxmlformats.org/officeDocument/2006/relationships/image" Target="../media/image8.svg"/></Relationships>
</file>

<file path=xl/drawings/_rels/drawing20.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hyperlink" Target="https://app.smartsheet.com/b/publish?EQBCT=0c1c00f6680f430ca1201ef80e42478c" TargetMode="External"/><Relationship Id="rId7" Type="http://schemas.openxmlformats.org/officeDocument/2006/relationships/hyperlink" Target="https://app.smartsheet.com/b/publish?EQBCT=e425abd7879b4d82b2f7db96e817094a"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image" Target="../media/image29.jpeg"/><Relationship Id="rId9" Type="http://schemas.openxmlformats.org/officeDocument/2006/relationships/hyperlink" Target="https://app.smartsheet.com/b/publish?EQBCT=d9b861a102b94695add8f32207d8fecf" TargetMode="External"/></Relationships>
</file>

<file path=xl/drawings/_rels/drawing21.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image" Target="../media/image30.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4" Type="http://schemas.openxmlformats.org/officeDocument/2006/relationships/image" Target="../media/image25.png"/><Relationship Id="rId9" Type="http://schemas.openxmlformats.org/officeDocument/2006/relationships/hyperlink" Target="https://app.smartsheet.com/b/publish?EQBCT=102a7d009de64a918d11d368d45dd79d" TargetMode="External"/></Relationships>
</file>

<file path=xl/drawings/_rels/drawing22.xml.rels><?xml version="1.0" encoding="UTF-8" standalone="yes"?>
<Relationships xmlns="http://schemas.openxmlformats.org/package/2006/relationships"><Relationship Id="rId8" Type="http://schemas.openxmlformats.org/officeDocument/2006/relationships/hyperlink" Target="https://app.smartsheet.com/b/publish?EQBCT=e425abd7879b4d82b2f7db96e817094a" TargetMode="External"/><Relationship Id="rId3" Type="http://schemas.openxmlformats.org/officeDocument/2006/relationships/image" Target="../media/image30.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10" Type="http://schemas.openxmlformats.org/officeDocument/2006/relationships/hyperlink" Target="https://app.smartsheet.com/b/publish?EQBCT=d9b861a102b94695add8f32207d8fecf" TargetMode="External"/><Relationship Id="rId4" Type="http://schemas.openxmlformats.org/officeDocument/2006/relationships/image" Target="../media/image25.png"/><Relationship Id="rId9" Type="http://schemas.openxmlformats.org/officeDocument/2006/relationships/hyperlink" Target="https://app.smartsheet.com/b/publish?EQBCT=102a7d009de64a918d11d368d45dd79d" TargetMode="External"/></Relationships>
</file>

<file path=xl/drawings/_rels/drawing23.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image" Target="../media/image31.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4" Type="http://schemas.openxmlformats.org/officeDocument/2006/relationships/image" Target="../media/image25.png"/><Relationship Id="rId9" Type="http://schemas.openxmlformats.org/officeDocument/2006/relationships/hyperlink" Target="https://app.smartsheet.com/b/publish?EQBCT=102a7d009de64a918d11d368d45dd79d" TargetMode="External"/></Relationships>
</file>

<file path=xl/drawings/_rels/drawing24.xml.rels><?xml version="1.0" encoding="UTF-8" standalone="yes"?>
<Relationships xmlns="http://schemas.openxmlformats.org/package/2006/relationships"><Relationship Id="rId8" Type="http://schemas.openxmlformats.org/officeDocument/2006/relationships/hyperlink" Target="https://app.smartsheet.com/b/publish?EQBCT=e425abd7879b4d82b2f7db96e817094a" TargetMode="External"/><Relationship Id="rId3" Type="http://schemas.openxmlformats.org/officeDocument/2006/relationships/image" Target="../media/image31.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10" Type="http://schemas.openxmlformats.org/officeDocument/2006/relationships/hyperlink" Target="https://app.smartsheet.com/b/publish?EQBCT=d9b861a102b94695add8f32207d8fecf" TargetMode="External"/><Relationship Id="rId4" Type="http://schemas.openxmlformats.org/officeDocument/2006/relationships/image" Target="../media/image25.png"/><Relationship Id="rId9" Type="http://schemas.openxmlformats.org/officeDocument/2006/relationships/hyperlink" Target="https://app.smartsheet.com/b/publish?EQBCT=102a7d009de64a918d11d368d45dd79d" TargetMode="External"/></Relationships>
</file>

<file path=xl/drawings/_rels/drawing25.xml.rels><?xml version="1.0" encoding="UTF-8" standalone="yes"?>
<Relationships xmlns="http://schemas.openxmlformats.org/package/2006/relationships"><Relationship Id="rId8" Type="http://schemas.openxmlformats.org/officeDocument/2006/relationships/image" Target="../media/image8.svg"/><Relationship Id="rId3" Type="http://schemas.openxmlformats.org/officeDocument/2006/relationships/image" Target="../media/image32.png"/><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app.smartsheet.com/b/publish?EQBCT=0c1c00f6680f430ca1201ef80e42478c" TargetMode="External"/><Relationship Id="rId5" Type="http://schemas.openxmlformats.org/officeDocument/2006/relationships/image" Target="../media/image25.png"/><Relationship Id="rId10" Type="http://schemas.openxmlformats.org/officeDocument/2006/relationships/hyperlink" Target="https://app.smartsheet.com/b/publish?EQBCT=102a7d009de64a918d11d368d45dd79d" TargetMode="External"/><Relationship Id="rId4" Type="http://schemas.openxmlformats.org/officeDocument/2006/relationships/image" Target="../media/image33.png"/><Relationship Id="rId9" Type="http://schemas.openxmlformats.org/officeDocument/2006/relationships/hyperlink" Target="https://app.smartsheet.com/b/publish?EQBCT=d9b861a102b94695add8f32207d8fecf" TargetMode="External"/></Relationships>
</file>

<file path=xl/drawings/_rels/drawing26.xml.rels><?xml version="1.0" encoding="UTF-8" standalone="yes"?>
<Relationships xmlns="http://schemas.openxmlformats.org/package/2006/relationships"><Relationship Id="rId8" Type="http://schemas.openxmlformats.org/officeDocument/2006/relationships/image" Target="../media/image8.svg"/><Relationship Id="rId3" Type="http://schemas.openxmlformats.org/officeDocument/2006/relationships/image" Target="../media/image32.png"/><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app.smartsheet.com/b/publish?EQBCT=0c1c00f6680f430ca1201ef80e42478c" TargetMode="External"/><Relationship Id="rId11" Type="http://schemas.openxmlformats.org/officeDocument/2006/relationships/hyperlink" Target="https://app.smartsheet.com/b/publish?EQBCT=d9b861a102b94695add8f32207d8fecf" TargetMode="External"/><Relationship Id="rId5" Type="http://schemas.openxmlformats.org/officeDocument/2006/relationships/image" Target="../media/image25.png"/><Relationship Id="rId10" Type="http://schemas.openxmlformats.org/officeDocument/2006/relationships/hyperlink" Target="https://app.smartsheet.com/b/publish?EQBCT=102a7d009de64a918d11d368d45dd79d" TargetMode="External"/><Relationship Id="rId4" Type="http://schemas.openxmlformats.org/officeDocument/2006/relationships/image" Target="../media/image33.png"/><Relationship Id="rId9" Type="http://schemas.openxmlformats.org/officeDocument/2006/relationships/hyperlink" Target="https://app.smartsheet.com/b/publish?EQBCT=e425abd7879b4d82b2f7db96e817094a" TargetMode="External"/></Relationships>
</file>

<file path=xl/drawings/_rels/drawing27.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34.png"/><Relationship Id="rId7" Type="http://schemas.openxmlformats.org/officeDocument/2006/relationships/hyperlink" Target="https://app.smartsheet.com/b/publish?EQBCT=d9b861a102b94695add8f32207d8fecf"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s>
</file>

<file path=xl/drawings/_rels/drawing28.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34.png"/><Relationship Id="rId7" Type="http://schemas.openxmlformats.org/officeDocument/2006/relationships/hyperlink" Target="https://app.smartsheet.com/b/publish?EQBCT=e425abd7879b4d82b2f7db96e817094a"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 Id="rId9" Type="http://schemas.openxmlformats.org/officeDocument/2006/relationships/hyperlink" Target="https://app.smartsheet.com/b/publish?EQBCT=d9b861a102b94695add8f32207d8fecf" TargetMode="External"/></Relationships>
</file>

<file path=xl/drawings/_rels/drawing29.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35.png"/><Relationship Id="rId7" Type="http://schemas.openxmlformats.org/officeDocument/2006/relationships/hyperlink" Target="https://app.smartsheet.com/b/publish?EQBCT=d9b861a102b94695add8f32207d8fecf"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8.svg"/><Relationship Id="rId3" Type="http://schemas.openxmlformats.org/officeDocument/2006/relationships/hyperlink" Target="#'Overview Sheet'!A1"/><Relationship Id="rId7" Type="http://schemas.openxmlformats.org/officeDocument/2006/relationships/image" Target="../media/image7.png"/><Relationship Id="rId2" Type="http://schemas.openxmlformats.org/officeDocument/2006/relationships/hyperlink" Target="#Instructions!A1"/><Relationship Id="rId1" Type="http://schemas.openxmlformats.org/officeDocument/2006/relationships/image" Target="../media/image9.png"/><Relationship Id="rId6" Type="http://schemas.openxmlformats.org/officeDocument/2006/relationships/image" Target="../media/image10.png"/><Relationship Id="rId5" Type="http://schemas.openxmlformats.org/officeDocument/2006/relationships/hyperlink" Target="https://foodbuyingguide.fns.usda.gov/" TargetMode="External"/><Relationship Id="rId4" Type="http://schemas.openxmlformats.org/officeDocument/2006/relationships/hyperlink" Target="https://www.fns.usda.gov/usda-fis/usda-foods-product-information-sheets" TargetMode="External"/></Relationships>
</file>

<file path=xl/drawings/_rels/drawing30.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36.png"/><Relationship Id="rId7" Type="http://schemas.openxmlformats.org/officeDocument/2006/relationships/hyperlink" Target="https://app.smartsheet.com/b/publish?EQBCT=e425abd7879b4d82b2f7db96e817094a"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 Id="rId9" Type="http://schemas.openxmlformats.org/officeDocument/2006/relationships/hyperlink" Target="https://app.smartsheet.com/b/publish?EQBCT=d9b861a102b94695add8f32207d8fecf" TargetMode="External"/></Relationships>
</file>

<file path=xl/drawings/_rels/drawing31.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37.png"/><Relationship Id="rId7" Type="http://schemas.openxmlformats.org/officeDocument/2006/relationships/hyperlink" Target="https://app.smartsheet.com/b/publish?EQBCT=d9b861a102b94695add8f32207d8fecf"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s>
</file>

<file path=xl/drawings/_rels/drawing32.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36.png"/><Relationship Id="rId7" Type="http://schemas.openxmlformats.org/officeDocument/2006/relationships/hyperlink" Target="https://app.smartsheet.com/b/publish?EQBCT=d9b861a102b94695add8f32207d8fecf"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 Id="rId9" Type="http://schemas.openxmlformats.org/officeDocument/2006/relationships/hyperlink" Target="https://app.smartsheet.com/b/publish?EQBCT=e425abd7879b4d82b2f7db96e817094a" TargetMode="External"/></Relationships>
</file>

<file path=xl/drawings/_rels/drawing33.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image" Target="../media/image38.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4" Type="http://schemas.openxmlformats.org/officeDocument/2006/relationships/image" Target="../media/image16.jpeg"/><Relationship Id="rId9" Type="http://schemas.openxmlformats.org/officeDocument/2006/relationships/hyperlink" Target="https://app.smartsheet.com/b/publish?EQBCT=102a7d009de64a918d11d368d45dd79d" TargetMode="External"/></Relationships>
</file>

<file path=xl/drawings/_rels/drawing34.xml.rels><?xml version="1.0" encoding="UTF-8" standalone="yes"?>
<Relationships xmlns="http://schemas.openxmlformats.org/package/2006/relationships"><Relationship Id="rId8" Type="http://schemas.openxmlformats.org/officeDocument/2006/relationships/hyperlink" Target="https://app.smartsheet.com/b/publish?EQBCT=e425abd7879b4d82b2f7db96e817094a" TargetMode="External"/><Relationship Id="rId3" Type="http://schemas.openxmlformats.org/officeDocument/2006/relationships/image" Target="../media/image38.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10" Type="http://schemas.openxmlformats.org/officeDocument/2006/relationships/hyperlink" Target="https://app.smartsheet.com/b/publish?EQBCT=d9b861a102b94695add8f32207d8fecf" TargetMode="External"/><Relationship Id="rId4" Type="http://schemas.openxmlformats.org/officeDocument/2006/relationships/image" Target="../media/image39.jpeg"/><Relationship Id="rId9" Type="http://schemas.openxmlformats.org/officeDocument/2006/relationships/hyperlink" Target="https://app.smartsheet.com/b/publish?EQBCT=102a7d009de64a918d11d368d45dd79d" TargetMode="External"/></Relationships>
</file>

<file path=xl/drawings/_rels/drawing35.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image" Target="../media/image38.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4" Type="http://schemas.openxmlformats.org/officeDocument/2006/relationships/image" Target="../media/image16.jpeg"/><Relationship Id="rId9" Type="http://schemas.openxmlformats.org/officeDocument/2006/relationships/hyperlink" Target="https://app.smartsheet.com/b/publish?EQBCT=102a7d009de64a918d11d368d45dd79d" TargetMode="External"/></Relationships>
</file>

<file path=xl/drawings/_rels/drawing36.xml.rels><?xml version="1.0" encoding="UTF-8" standalone="yes"?>
<Relationships xmlns="http://schemas.openxmlformats.org/package/2006/relationships"><Relationship Id="rId8" Type="http://schemas.openxmlformats.org/officeDocument/2006/relationships/hyperlink" Target="https://app.smartsheet.com/b/publish?EQBCT=e425abd7879b4d82b2f7db96e817094a" TargetMode="External"/><Relationship Id="rId3" Type="http://schemas.openxmlformats.org/officeDocument/2006/relationships/image" Target="../media/image38.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10" Type="http://schemas.openxmlformats.org/officeDocument/2006/relationships/hyperlink" Target="https://app.smartsheet.com/b/publish?EQBCT=d9b861a102b94695add8f32207d8fecf" TargetMode="External"/><Relationship Id="rId4" Type="http://schemas.openxmlformats.org/officeDocument/2006/relationships/image" Target="../media/image39.jpeg"/><Relationship Id="rId9" Type="http://schemas.openxmlformats.org/officeDocument/2006/relationships/hyperlink" Target="https://app.smartsheet.com/b/publish?EQBCT=102a7d009de64a918d11d368d45dd79d" TargetMode="External"/></Relationships>
</file>

<file path=xl/drawings/_rels/drawing37.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image" Target="../media/image38.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4" Type="http://schemas.openxmlformats.org/officeDocument/2006/relationships/image" Target="../media/image16.jpeg"/><Relationship Id="rId9" Type="http://schemas.openxmlformats.org/officeDocument/2006/relationships/hyperlink" Target="https://app.smartsheet.com/b/publish?EQBCT=102a7d009de64a918d11d368d45dd79d" TargetMode="External"/></Relationships>
</file>

<file path=xl/drawings/_rels/drawing38.xml.rels><?xml version="1.0" encoding="UTF-8" standalone="yes"?>
<Relationships xmlns="http://schemas.openxmlformats.org/package/2006/relationships"><Relationship Id="rId8" Type="http://schemas.openxmlformats.org/officeDocument/2006/relationships/hyperlink" Target="https://app.smartsheet.com/b/publish?EQBCT=e425abd7879b4d82b2f7db96e817094a" TargetMode="External"/><Relationship Id="rId3" Type="http://schemas.openxmlformats.org/officeDocument/2006/relationships/image" Target="../media/image38.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10" Type="http://schemas.openxmlformats.org/officeDocument/2006/relationships/hyperlink" Target="https://app.smartsheet.com/b/publish?EQBCT=d9b861a102b94695add8f32207d8fecf" TargetMode="External"/><Relationship Id="rId4" Type="http://schemas.openxmlformats.org/officeDocument/2006/relationships/image" Target="../media/image39.jpeg"/><Relationship Id="rId9" Type="http://schemas.openxmlformats.org/officeDocument/2006/relationships/hyperlink" Target="https://app.smartsheet.com/b/publish?EQBCT=102a7d009de64a918d11d368d45dd79d" TargetMode="External"/></Relationships>
</file>

<file path=xl/drawings/_rels/drawing39.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image" Target="../media/image38.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4" Type="http://schemas.openxmlformats.org/officeDocument/2006/relationships/image" Target="../media/image16.jpeg"/><Relationship Id="rId9" Type="http://schemas.openxmlformats.org/officeDocument/2006/relationships/hyperlink" Target="https://app.smartsheet.com/b/publish?EQBCT=102a7d009de64a918d11d368d45dd79d" TargetMode="External"/></Relationships>
</file>

<file path=xl/drawings/_rels/drawing4.xml.rels><?xml version="1.0" encoding="UTF-8" standalone="yes"?>
<Relationships xmlns="http://schemas.openxmlformats.org/package/2006/relationships"><Relationship Id="rId8" Type="http://schemas.openxmlformats.org/officeDocument/2006/relationships/image" Target="../media/image8.svg"/><Relationship Id="rId3" Type="http://schemas.openxmlformats.org/officeDocument/2006/relationships/hyperlink" Target="#'Overview Sheet'!A1"/><Relationship Id="rId7" Type="http://schemas.openxmlformats.org/officeDocument/2006/relationships/image" Target="../media/image7.png"/><Relationship Id="rId2" Type="http://schemas.openxmlformats.org/officeDocument/2006/relationships/hyperlink" Target="#Instructions!A1"/><Relationship Id="rId1" Type="http://schemas.openxmlformats.org/officeDocument/2006/relationships/image" Target="../media/image9.png"/><Relationship Id="rId6" Type="http://schemas.openxmlformats.org/officeDocument/2006/relationships/hyperlink" Target="https://foodbuyingguide.fns.usda.gov/" TargetMode="External"/><Relationship Id="rId5" Type="http://schemas.openxmlformats.org/officeDocument/2006/relationships/image" Target="../media/image10.png"/><Relationship Id="rId4" Type="http://schemas.openxmlformats.org/officeDocument/2006/relationships/hyperlink" Target="https://www.fns.usda.gov/usda-foods/usda-dod-fresh-fruit-and-vegetable-program" TargetMode="External"/></Relationships>
</file>

<file path=xl/drawings/_rels/drawing40.xml.rels><?xml version="1.0" encoding="UTF-8" standalone="yes"?>
<Relationships xmlns="http://schemas.openxmlformats.org/package/2006/relationships"><Relationship Id="rId8" Type="http://schemas.openxmlformats.org/officeDocument/2006/relationships/hyperlink" Target="https://app.smartsheet.com/b/publish?EQBCT=e425abd7879b4d82b2f7db96e817094a" TargetMode="External"/><Relationship Id="rId3" Type="http://schemas.openxmlformats.org/officeDocument/2006/relationships/image" Target="../media/image38.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10" Type="http://schemas.openxmlformats.org/officeDocument/2006/relationships/hyperlink" Target="https://app.smartsheet.com/b/publish?EQBCT=d9b861a102b94695add8f32207d8fecf" TargetMode="External"/><Relationship Id="rId4" Type="http://schemas.openxmlformats.org/officeDocument/2006/relationships/image" Target="../media/image39.jpeg"/><Relationship Id="rId9" Type="http://schemas.openxmlformats.org/officeDocument/2006/relationships/hyperlink" Target="https://app.smartsheet.com/b/publish?EQBCT=102a7d009de64a918d11d368d45dd79d" TargetMode="External"/></Relationships>
</file>

<file path=xl/drawings/_rels/drawing41.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40.jpeg"/><Relationship Id="rId7" Type="http://schemas.openxmlformats.org/officeDocument/2006/relationships/hyperlink" Target="https://app.smartsheet.com/b/publish?EQBCT=e425abd7879b4d82b2f7db96e817094a"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 Id="rId9" Type="http://schemas.openxmlformats.org/officeDocument/2006/relationships/hyperlink" Target="https://app.smartsheet.com/b/publish?EQBCT=d9b861a102b94695add8f32207d8fecf" TargetMode="External"/></Relationships>
</file>

<file path=xl/drawings/_rels/drawing42.xml.rels><?xml version="1.0" encoding="UTF-8" standalone="yes"?>
<Relationships xmlns="http://schemas.openxmlformats.org/package/2006/relationships"><Relationship Id="rId8" Type="http://schemas.openxmlformats.org/officeDocument/2006/relationships/hyperlink" Target="https://app.smartsheet.com/b/publish?EQBCT=e425abd7879b4d82b2f7db96e817094a" TargetMode="External"/><Relationship Id="rId3" Type="http://schemas.openxmlformats.org/officeDocument/2006/relationships/image" Target="../media/image41.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10" Type="http://schemas.openxmlformats.org/officeDocument/2006/relationships/hyperlink" Target="https://app.smartsheet.com/b/publish?EQBCT=d9b861a102b94695add8f32207d8fecf" TargetMode="External"/><Relationship Id="rId4" Type="http://schemas.openxmlformats.org/officeDocument/2006/relationships/image" Target="../media/image42.jpg"/><Relationship Id="rId9" Type="http://schemas.openxmlformats.org/officeDocument/2006/relationships/hyperlink" Target="https://app.smartsheet.com/b/publish?EQBCT=102a7d009de64a918d11d368d45dd79d" TargetMode="External"/></Relationships>
</file>

<file path=xl/drawings/_rels/drawing43.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image" Target="../media/image43.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4" Type="http://schemas.openxmlformats.org/officeDocument/2006/relationships/image" Target="../media/image44.png"/><Relationship Id="rId9" Type="http://schemas.openxmlformats.org/officeDocument/2006/relationships/hyperlink" Target="https://app.smartsheet.com/b/publish?EQBCT=102a7d009de64a918d11d368d45dd79d" TargetMode="External"/></Relationships>
</file>

<file path=xl/drawings/_rels/drawing44.xml.rels><?xml version="1.0" encoding="UTF-8" standalone="yes"?>
<Relationships xmlns="http://schemas.openxmlformats.org/package/2006/relationships"><Relationship Id="rId8" Type="http://schemas.openxmlformats.org/officeDocument/2006/relationships/hyperlink" Target="https://app.smartsheet.com/b/publish?EQBCT=e425abd7879b4d82b2f7db96e817094a" TargetMode="External"/><Relationship Id="rId3" Type="http://schemas.openxmlformats.org/officeDocument/2006/relationships/image" Target="../media/image45.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10" Type="http://schemas.openxmlformats.org/officeDocument/2006/relationships/hyperlink" Target="https://app.smartsheet.com/b/publish?EQBCT=d9b861a102b94695add8f32207d8fecf" TargetMode="External"/><Relationship Id="rId4" Type="http://schemas.openxmlformats.org/officeDocument/2006/relationships/image" Target="../media/image46.png"/><Relationship Id="rId9" Type="http://schemas.openxmlformats.org/officeDocument/2006/relationships/hyperlink" Target="https://app.smartsheet.com/b/publish?EQBCT=102a7d009de64a918d11d368d45dd79d" TargetMode="External"/></Relationships>
</file>

<file path=xl/drawings/_rels/drawing45.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47.png"/><Relationship Id="rId7" Type="http://schemas.openxmlformats.org/officeDocument/2006/relationships/hyperlink" Target="https://app.smartsheet.com/b/publish?EQBCT=e425abd7879b4d82b2f7db96e817094a"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 Id="rId9" Type="http://schemas.openxmlformats.org/officeDocument/2006/relationships/hyperlink" Target="https://app.smartsheet.com/b/publish?EQBCT=d9b861a102b94695add8f32207d8fecf" TargetMode="External"/></Relationships>
</file>

<file path=xl/drawings/_rels/drawing46.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47.png"/><Relationship Id="rId7" Type="http://schemas.openxmlformats.org/officeDocument/2006/relationships/hyperlink" Target="https://app.smartsheet.com/b/publish?EQBCT=e425abd7879b4d82b2f7db96e817094a"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 Id="rId9" Type="http://schemas.openxmlformats.org/officeDocument/2006/relationships/hyperlink" Target="https://app.smartsheet.com/b/publish?EQBCT=d9b861a102b94695add8f32207d8fecf" TargetMode="External"/></Relationships>
</file>

<file path=xl/drawings/_rels/drawing47.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image" Target="../media/image48.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4" Type="http://schemas.openxmlformats.org/officeDocument/2006/relationships/image" Target="../media/image15.png"/><Relationship Id="rId9" Type="http://schemas.openxmlformats.org/officeDocument/2006/relationships/hyperlink" Target="https://app.smartsheet.com/b/publish?EQBCT=102a7d009de64a918d11d368d45dd79d" TargetMode="External"/></Relationships>
</file>

<file path=xl/drawings/_rels/drawing48.xml.rels><?xml version="1.0" encoding="UTF-8" standalone="yes"?>
<Relationships xmlns="http://schemas.openxmlformats.org/package/2006/relationships"><Relationship Id="rId8" Type="http://schemas.openxmlformats.org/officeDocument/2006/relationships/hyperlink" Target="https://app.smartsheet.com/b/publish?EQBCT=e425abd7879b4d82b2f7db96e817094a" TargetMode="External"/><Relationship Id="rId3" Type="http://schemas.openxmlformats.org/officeDocument/2006/relationships/image" Target="../media/image49.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10" Type="http://schemas.openxmlformats.org/officeDocument/2006/relationships/hyperlink" Target="https://app.smartsheet.com/b/publish?EQBCT=d9b861a102b94695add8f32207d8fecf" TargetMode="External"/><Relationship Id="rId4" Type="http://schemas.openxmlformats.org/officeDocument/2006/relationships/image" Target="../media/image15.png"/><Relationship Id="rId9" Type="http://schemas.openxmlformats.org/officeDocument/2006/relationships/hyperlink" Target="https://app.smartsheet.com/b/publish?EQBCT=102a7d009de64a918d11d368d45dd79d" TargetMode="External"/></Relationships>
</file>

<file path=xl/drawings/_rels/drawing49.xml.rels><?xml version="1.0" encoding="UTF-8" standalone="yes"?>
<Relationships xmlns="http://schemas.openxmlformats.org/package/2006/relationships"><Relationship Id="rId3" Type="http://schemas.openxmlformats.org/officeDocument/2006/relationships/hyperlink" Target="#INSTRUCTIONS!A1"/><Relationship Id="rId7" Type="http://schemas.openxmlformats.org/officeDocument/2006/relationships/hyperlink" Target="https://app.smartsheet.com/b/publish?EQBCT=102a7d009de64a918d11d368d45dd79d" TargetMode="External"/><Relationship Id="rId2" Type="http://schemas.openxmlformats.org/officeDocument/2006/relationships/image" Target="../media/image8.svg"/><Relationship Id="rId1" Type="http://schemas.openxmlformats.org/officeDocument/2006/relationships/image" Target="../media/image7.png"/><Relationship Id="rId6" Type="http://schemas.openxmlformats.org/officeDocument/2006/relationships/hyperlink" Target="https://app.smartsheet.com/b/publish?EQBCT=d9b861a102b94695add8f32207d8fecf" TargetMode="External"/><Relationship Id="rId5" Type="http://schemas.openxmlformats.org/officeDocument/2006/relationships/hyperlink" Target="https://app.smartsheet.com/b/publish?EQBCT=0c1c00f6680f430ca1201ef80e42478c" TargetMode="External"/><Relationship Id="rId4" Type="http://schemas.openxmlformats.org/officeDocument/2006/relationships/hyperlink" Target="#'Overview Sheet'!A1"/></Relationships>
</file>

<file path=xl/drawings/_rels/drawing5.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hyperlink" Target="https://app.smartsheet.com/b/publish?EQBCT=0c1c00f6680f430ca1201ef80e42478c" TargetMode="External"/><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hyperlink" Target="https://app.smartsheet.com/b/publish?EQBCT=d9b861a102b94695add8f32207d8fecf" TargetMode="External"/></Relationships>
</file>

<file path=xl/drawings/_rels/drawing50.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hyperlink" Target="https://app.smartsheet.com/b/publish?EQBCT=0c1c00f6680f430ca1201ef80e42478c" TargetMode="External"/><Relationship Id="rId7" Type="http://schemas.openxmlformats.org/officeDocument/2006/relationships/hyperlink" Target="https://app.smartsheet.com/b/publish?EQBCT=102a7d009de64a918d11d368d45dd79d"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app.smartsheet.com/b/publish?EQBCT=e425abd7879b4d82b2f7db96e817094a" TargetMode="External"/><Relationship Id="rId5" Type="http://schemas.openxmlformats.org/officeDocument/2006/relationships/image" Target="../media/image8.svg"/><Relationship Id="rId4" Type="http://schemas.openxmlformats.org/officeDocument/2006/relationships/image" Target="../media/image7.png"/></Relationships>
</file>

<file path=xl/drawings/_rels/drawing51.xml.rels><?xml version="1.0" encoding="UTF-8" standalone="yes"?>
<Relationships xmlns="http://schemas.openxmlformats.org/package/2006/relationships"><Relationship Id="rId3" Type="http://schemas.openxmlformats.org/officeDocument/2006/relationships/hyperlink" Target="https://app.smartsheet.com/b/publish?EQBCT=0c1c00f6680f430ca1201ef80e42478c" TargetMode="External"/><Relationship Id="rId7" Type="http://schemas.openxmlformats.org/officeDocument/2006/relationships/hyperlink" Target="https://app.smartsheet.com/b/publish?EQBCT=102a7d009de64a918d11d368d45dd79d"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app.smartsheet.com/b/publish?EQBCT=d9b861a102b94695add8f32207d8fecf" TargetMode="External"/><Relationship Id="rId5" Type="http://schemas.openxmlformats.org/officeDocument/2006/relationships/image" Target="../media/image8.svg"/><Relationship Id="rId4" Type="http://schemas.openxmlformats.org/officeDocument/2006/relationships/image" Target="../media/image7.png"/></Relationships>
</file>

<file path=xl/drawings/_rels/drawing52.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hyperlink" Target="https://app.smartsheet.com/b/publish?EQBCT=0c1c00f6680f430ca1201ef80e42478c" TargetMode="External"/><Relationship Id="rId7" Type="http://schemas.openxmlformats.org/officeDocument/2006/relationships/hyperlink" Target="https://app.smartsheet.com/b/publish?EQBCT=102a7d009de64a918d11d368d45dd79d"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app.smartsheet.com/b/publish?EQBCT=e425abd7879b4d82b2f7db96e817094a" TargetMode="External"/><Relationship Id="rId5" Type="http://schemas.openxmlformats.org/officeDocument/2006/relationships/image" Target="../media/image8.svg"/><Relationship Id="rId4" Type="http://schemas.openxmlformats.org/officeDocument/2006/relationships/image" Target="../media/image7.png"/></Relationships>
</file>

<file path=xl/drawings/_rels/drawing53.xml.rels><?xml version="1.0" encoding="UTF-8" standalone="yes"?>
<Relationships xmlns="http://schemas.openxmlformats.org/package/2006/relationships"><Relationship Id="rId3" Type="http://schemas.openxmlformats.org/officeDocument/2006/relationships/hyperlink" Target="https://app.smartsheet.com/b/publish?EQBCT=0c1c00f6680f430ca1201ef80e42478c" TargetMode="External"/><Relationship Id="rId7" Type="http://schemas.openxmlformats.org/officeDocument/2006/relationships/hyperlink" Target="https://app.smartsheet.com/b/publish?EQBCT=102a7d009de64a918d11d368d45dd79d"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app.smartsheet.com/b/publish?EQBCT=d9b861a102b94695add8f32207d8fecf" TargetMode="External"/><Relationship Id="rId5" Type="http://schemas.openxmlformats.org/officeDocument/2006/relationships/image" Target="../media/image8.svg"/><Relationship Id="rId4" Type="http://schemas.openxmlformats.org/officeDocument/2006/relationships/image" Target="../media/image7.png"/></Relationships>
</file>

<file path=xl/drawings/_rels/drawing54.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hyperlink" Target="https://app.smartsheet.com/b/publish?EQBCT=0c1c00f6680f430ca1201ef80e42478c" TargetMode="External"/><Relationship Id="rId7" Type="http://schemas.openxmlformats.org/officeDocument/2006/relationships/hyperlink" Target="https://app.smartsheet.com/b/publish?EQBCT=102a7d009de64a918d11d368d45dd79d"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app.smartsheet.com/b/publish?EQBCT=e425abd7879b4d82b2f7db96e817094a" TargetMode="External"/><Relationship Id="rId5" Type="http://schemas.openxmlformats.org/officeDocument/2006/relationships/image" Target="../media/image8.svg"/><Relationship Id="rId4" Type="http://schemas.openxmlformats.org/officeDocument/2006/relationships/image" Target="../media/image7.png"/></Relationships>
</file>

<file path=xl/drawings/_rels/drawing55.xml.rels><?xml version="1.0" encoding="UTF-8" standalone="yes"?>
<Relationships xmlns="http://schemas.openxmlformats.org/package/2006/relationships"><Relationship Id="rId3" Type="http://schemas.openxmlformats.org/officeDocument/2006/relationships/hyperlink" Target="https://app.smartsheet.com/b/publish?EQBCT=0c1c00f6680f430ca1201ef80e42478c" TargetMode="External"/><Relationship Id="rId7" Type="http://schemas.openxmlformats.org/officeDocument/2006/relationships/hyperlink" Target="https://app.smartsheet.com/b/publish?EQBCT=102a7d009de64a918d11d368d45dd79d"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app.smartsheet.com/b/publish?EQBCT=d9b861a102b94695add8f32207d8fecf" TargetMode="External"/><Relationship Id="rId5" Type="http://schemas.openxmlformats.org/officeDocument/2006/relationships/image" Target="../media/image8.svg"/><Relationship Id="rId4" Type="http://schemas.openxmlformats.org/officeDocument/2006/relationships/image" Target="../media/image7.png"/></Relationships>
</file>

<file path=xl/drawings/_rels/drawing56.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hyperlink" Target="https://app.smartsheet.com/b/publish?EQBCT=0c1c00f6680f430ca1201ef80e42478c" TargetMode="External"/><Relationship Id="rId7" Type="http://schemas.openxmlformats.org/officeDocument/2006/relationships/hyperlink" Target="https://app.smartsheet.com/b/publish?EQBCT=102a7d009de64a918d11d368d45dd79d"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app.smartsheet.com/b/publish?EQBCT=e425abd7879b4d82b2f7db96e817094a" TargetMode="External"/><Relationship Id="rId5" Type="http://schemas.openxmlformats.org/officeDocument/2006/relationships/image" Target="../media/image8.svg"/><Relationship Id="rId4" Type="http://schemas.openxmlformats.org/officeDocument/2006/relationships/image" Target="../media/image7.png"/></Relationships>
</file>

<file path=xl/drawings/_rels/drawing57.xml.rels><?xml version="1.0" encoding="UTF-8" standalone="yes"?>
<Relationships xmlns="http://schemas.openxmlformats.org/package/2006/relationships"><Relationship Id="rId3" Type="http://schemas.openxmlformats.org/officeDocument/2006/relationships/hyperlink" Target="https://app.smartsheet.com/b/publish?EQBCT=0c1c00f6680f430ca1201ef80e42478c" TargetMode="External"/><Relationship Id="rId7" Type="http://schemas.openxmlformats.org/officeDocument/2006/relationships/hyperlink" Target="https://app.smartsheet.com/b/publish?EQBCT=102a7d009de64a918d11d368d45dd79d"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app.smartsheet.com/b/publish?EQBCT=d9b861a102b94695add8f32207d8fecf" TargetMode="External"/><Relationship Id="rId5" Type="http://schemas.openxmlformats.org/officeDocument/2006/relationships/image" Target="../media/image8.svg"/><Relationship Id="rId4" Type="http://schemas.openxmlformats.org/officeDocument/2006/relationships/image" Target="../media/image7.png"/></Relationships>
</file>

<file path=xl/drawings/_rels/drawing58.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hyperlink" Target="https://app.smartsheet.com/b/publish?EQBCT=0c1c00f6680f430ca1201ef80e42478c" TargetMode="External"/><Relationship Id="rId7" Type="http://schemas.openxmlformats.org/officeDocument/2006/relationships/hyperlink" Target="https://app.smartsheet.com/b/publish?EQBCT=102a7d009de64a918d11d368d45dd79d"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app.smartsheet.com/b/publish?EQBCT=e425abd7879b4d82b2f7db96e817094a" TargetMode="External"/><Relationship Id="rId5" Type="http://schemas.openxmlformats.org/officeDocument/2006/relationships/image" Target="../media/image8.svg"/><Relationship Id="rId4" Type="http://schemas.openxmlformats.org/officeDocument/2006/relationships/image" Target="../media/image7.png"/></Relationships>
</file>

<file path=xl/drawings/_rels/drawing59.xml.rels><?xml version="1.0" encoding="UTF-8" standalone="yes"?>
<Relationships xmlns="http://schemas.openxmlformats.org/package/2006/relationships"><Relationship Id="rId3" Type="http://schemas.openxmlformats.org/officeDocument/2006/relationships/hyperlink" Target="https://app.smartsheet.com/b/publish?EQBCT=0c1c00f6680f430ca1201ef80e42478c" TargetMode="External"/><Relationship Id="rId7" Type="http://schemas.openxmlformats.org/officeDocument/2006/relationships/hyperlink" Target="https://app.smartsheet.com/b/publish?EQBCT=102a7d009de64a918d11d368d45dd79d"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app.smartsheet.com/b/publish?EQBCT=d9b861a102b94695add8f32207d8fecf" TargetMode="External"/><Relationship Id="rId5" Type="http://schemas.openxmlformats.org/officeDocument/2006/relationships/image" Target="../media/image8.sv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hyperlink" Target="https://app.smartsheet.com/b/publish?EQBCT=e425abd7879b4d82b2f7db96e817094a" TargetMode="External"/><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4" Type="http://schemas.openxmlformats.org/officeDocument/2006/relationships/image" Target="../media/image12.png"/><Relationship Id="rId9" Type="http://schemas.openxmlformats.org/officeDocument/2006/relationships/hyperlink" Target="https://app.smartsheet.com/b/publish?EQBCT=d9b861a102b94695add8f32207d8fecf" TargetMode="External"/></Relationships>
</file>

<file path=xl/drawings/_rels/drawing60.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hyperlink" Target="https://app.smartsheet.com/b/publish?EQBCT=0c1c00f6680f430ca1201ef80e42478c" TargetMode="External"/><Relationship Id="rId7" Type="http://schemas.openxmlformats.org/officeDocument/2006/relationships/hyperlink" Target="https://app.smartsheet.com/b/publish?EQBCT=102a7d009de64a918d11d368d45dd79d"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app.smartsheet.com/b/publish?EQBCT=e425abd7879b4d82b2f7db96e817094a" TargetMode="External"/><Relationship Id="rId5" Type="http://schemas.openxmlformats.org/officeDocument/2006/relationships/image" Target="../media/image8.svg"/><Relationship Id="rId4" Type="http://schemas.openxmlformats.org/officeDocument/2006/relationships/image" Target="../media/image7.png"/></Relationships>
</file>

<file path=xl/drawings/_rels/drawing61.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image" Target="../media/image50.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4" Type="http://schemas.openxmlformats.org/officeDocument/2006/relationships/image" Target="../media/image25.png"/><Relationship Id="rId9" Type="http://schemas.openxmlformats.org/officeDocument/2006/relationships/hyperlink" Target="https://app.smartsheet.com/b/publish?EQBCT=102a7d009de64a918d11d368d45dd79d" TargetMode="External"/></Relationships>
</file>

<file path=xl/drawings/_rels/drawing62.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hyperlink" Target="https://app.smartsheet.com/b/publish?EQBCT=0c1c00f6680f430ca1201ef80e42478c" TargetMode="External"/><Relationship Id="rId7" Type="http://schemas.openxmlformats.org/officeDocument/2006/relationships/hyperlink" Target="https://app.smartsheet.com/b/publish?EQBCT=102a7d009de64a918d11d368d45dd79d"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app.smartsheet.com/b/publish?EQBCT=e425abd7879b4d82b2f7db96e817094a" TargetMode="External"/><Relationship Id="rId5" Type="http://schemas.openxmlformats.org/officeDocument/2006/relationships/image" Target="../media/image8.svg"/><Relationship Id="rId4" Type="http://schemas.openxmlformats.org/officeDocument/2006/relationships/image" Target="../media/image7.png"/></Relationships>
</file>

<file path=xl/drawings/_rels/drawing63.xml.rels><?xml version="1.0" encoding="UTF-8" standalone="yes"?>
<Relationships xmlns="http://schemas.openxmlformats.org/package/2006/relationships"><Relationship Id="rId3" Type="http://schemas.openxmlformats.org/officeDocument/2006/relationships/hyperlink" Target="https://app.smartsheet.com/b/publish?EQBCT=0c1c00f6680f430ca1201ef80e42478c" TargetMode="External"/><Relationship Id="rId7" Type="http://schemas.openxmlformats.org/officeDocument/2006/relationships/hyperlink" Target="https://app.smartsheet.com/b/publish?EQBCT=102a7d009de64a918d11d368d45dd79d"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app.smartsheet.com/b/publish?EQBCT=d9b861a102b94695add8f32207d8fecf" TargetMode="External"/><Relationship Id="rId5" Type="http://schemas.openxmlformats.org/officeDocument/2006/relationships/image" Target="../media/image8.svg"/><Relationship Id="rId4" Type="http://schemas.openxmlformats.org/officeDocument/2006/relationships/image" Target="../media/image7.png"/></Relationships>
</file>

<file path=xl/drawings/_rels/drawing64.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hyperlink" Target="https://app.smartsheet.com/b/publish?EQBCT=0c1c00f6680f430ca1201ef80e42478c" TargetMode="External"/><Relationship Id="rId7" Type="http://schemas.openxmlformats.org/officeDocument/2006/relationships/hyperlink" Target="https://app.smartsheet.com/b/publish?EQBCT=102a7d009de64a918d11d368d45dd79d"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app.smartsheet.com/b/publish?EQBCT=e425abd7879b4d82b2f7db96e817094a" TargetMode="External"/><Relationship Id="rId5" Type="http://schemas.openxmlformats.org/officeDocument/2006/relationships/image" Target="../media/image8.svg"/><Relationship Id="rId4" Type="http://schemas.openxmlformats.org/officeDocument/2006/relationships/image" Target="../media/image7.png"/></Relationships>
</file>

<file path=xl/drawings/_rels/drawing65.xml.rels><?xml version="1.0" encoding="UTF-8" standalone="yes"?>
<Relationships xmlns="http://schemas.openxmlformats.org/package/2006/relationships"><Relationship Id="rId8" Type="http://schemas.openxmlformats.org/officeDocument/2006/relationships/hyperlink" Target="https://app.smartsheet.com/b/publish?EQBCT=e425abd7879b4d82b2f7db96e817094a" TargetMode="External"/><Relationship Id="rId3" Type="http://schemas.openxmlformats.org/officeDocument/2006/relationships/image" Target="../media/image51.jpe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10" Type="http://schemas.openxmlformats.org/officeDocument/2006/relationships/hyperlink" Target="https://app.smartsheet.com/b/publish?EQBCT=d9b861a102b94695add8f32207d8fecf" TargetMode="External"/><Relationship Id="rId4" Type="http://schemas.openxmlformats.org/officeDocument/2006/relationships/image" Target="../media/image52.jpg"/><Relationship Id="rId9" Type="http://schemas.openxmlformats.org/officeDocument/2006/relationships/hyperlink" Target="https://app.smartsheet.com/b/publish?EQBCT=102a7d009de64a918d11d368d45dd79d" TargetMode="External"/></Relationships>
</file>

<file path=xl/drawings/_rels/drawing66.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image" Target="../media/image53.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4" Type="http://schemas.openxmlformats.org/officeDocument/2006/relationships/image" Target="../media/image25.png"/><Relationship Id="rId9" Type="http://schemas.openxmlformats.org/officeDocument/2006/relationships/hyperlink" Target="https://app.smartsheet.com/b/publish?EQBCT=102a7d009de64a918d11d368d45dd79d" TargetMode="External"/></Relationships>
</file>

<file path=xl/drawings/_rels/drawing67.xml.rels><?xml version="1.0" encoding="UTF-8" standalone="yes"?>
<Relationships xmlns="http://schemas.openxmlformats.org/package/2006/relationships"><Relationship Id="rId8" Type="http://schemas.openxmlformats.org/officeDocument/2006/relationships/hyperlink" Target="https://app.smartsheet.com/b/publish?EQBCT=e425abd7879b4d82b2f7db96e817094a" TargetMode="External"/><Relationship Id="rId3" Type="http://schemas.openxmlformats.org/officeDocument/2006/relationships/image" Target="../media/image53.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10" Type="http://schemas.openxmlformats.org/officeDocument/2006/relationships/hyperlink" Target="https://app.smartsheet.com/b/publish?EQBCT=d9b861a102b94695add8f32207d8fecf" TargetMode="External"/><Relationship Id="rId4" Type="http://schemas.openxmlformats.org/officeDocument/2006/relationships/image" Target="../media/image25.png"/><Relationship Id="rId9" Type="http://schemas.openxmlformats.org/officeDocument/2006/relationships/hyperlink" Target="https://app.smartsheet.com/b/publish?EQBCT=102a7d009de64a918d11d368d45dd79d" TargetMode="External"/></Relationships>
</file>

<file path=xl/drawings/_rels/drawing68.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image" Target="../media/image54.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4" Type="http://schemas.openxmlformats.org/officeDocument/2006/relationships/image" Target="../media/image55.png"/><Relationship Id="rId9" Type="http://schemas.openxmlformats.org/officeDocument/2006/relationships/hyperlink" Target="https://app.smartsheet.com/b/publish?EQBCT=102a7d009de64a918d11d368d45dd79d" TargetMode="External"/></Relationships>
</file>

<file path=xl/drawings/_rels/drawing69.xml.rels><?xml version="1.0" encoding="UTF-8" standalone="yes"?>
<Relationships xmlns="http://schemas.openxmlformats.org/package/2006/relationships"><Relationship Id="rId8" Type="http://schemas.openxmlformats.org/officeDocument/2006/relationships/hyperlink" Target="https://app.smartsheet.com/b/publish?EQBCT=e425abd7879b4d82b2f7db96e817094a" TargetMode="External"/><Relationship Id="rId3" Type="http://schemas.openxmlformats.org/officeDocument/2006/relationships/image" Target="../media/image54.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10" Type="http://schemas.openxmlformats.org/officeDocument/2006/relationships/hyperlink" Target="https://app.smartsheet.com/b/publish?EQBCT=d9b861a102b94695add8f32207d8fecf" TargetMode="External"/><Relationship Id="rId4" Type="http://schemas.openxmlformats.org/officeDocument/2006/relationships/image" Target="../media/image55.png"/><Relationship Id="rId9" Type="http://schemas.openxmlformats.org/officeDocument/2006/relationships/hyperlink" Target="https://app.smartsheet.com/b/publish?EQBCT=102a7d009de64a918d11d368d45dd79d"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8.svg"/><Relationship Id="rId3" Type="http://schemas.openxmlformats.org/officeDocument/2006/relationships/image" Target="../media/image13.png"/><Relationship Id="rId7" Type="http://schemas.openxmlformats.org/officeDocument/2006/relationships/image" Target="../media/image7.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app.smartsheet.com/b/publish?EQBCT=0c1c00f6680f430ca1201ef80e42478c" TargetMode="External"/><Relationship Id="rId11" Type="http://schemas.openxmlformats.org/officeDocument/2006/relationships/hyperlink" Target="https://app.smartsheet.com/b/publish?EQBCT=d9b861a102b94695add8f32207d8fecf" TargetMode="External"/><Relationship Id="rId5" Type="http://schemas.openxmlformats.org/officeDocument/2006/relationships/image" Target="../media/image15.png"/><Relationship Id="rId10" Type="http://schemas.openxmlformats.org/officeDocument/2006/relationships/hyperlink" Target="https://app.smartsheet.com/b/publish?EQBCT=102a7d009de64a918d11d368d45dd79d" TargetMode="External"/><Relationship Id="rId4" Type="http://schemas.openxmlformats.org/officeDocument/2006/relationships/image" Target="../media/image14.svg"/><Relationship Id="rId9" Type="http://schemas.openxmlformats.org/officeDocument/2006/relationships/hyperlink" Target="https://app.smartsheet.com/b/publish?EQBCT=e425abd7879b4d82b2f7db96e817094a" TargetMode="External"/></Relationships>
</file>

<file path=xl/drawings/_rels/drawing70.xml.rels><?xml version="1.0" encoding="UTF-8" standalone="yes"?>
<Relationships xmlns="http://schemas.openxmlformats.org/package/2006/relationships"><Relationship Id="rId8" Type="http://schemas.openxmlformats.org/officeDocument/2006/relationships/hyperlink" Target="https://app.smartsheet.com/b/publish?EQBCT=e425abd7879b4d82b2f7db96e817094a" TargetMode="External"/><Relationship Id="rId3" Type="http://schemas.openxmlformats.org/officeDocument/2006/relationships/image" Target="../media/image56.jpe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10" Type="http://schemas.openxmlformats.org/officeDocument/2006/relationships/hyperlink" Target="https://app.smartsheet.com/b/publish?EQBCT=d9b861a102b94695add8f32207d8fecf" TargetMode="External"/><Relationship Id="rId4" Type="http://schemas.openxmlformats.org/officeDocument/2006/relationships/image" Target="../media/image25.png"/><Relationship Id="rId9" Type="http://schemas.openxmlformats.org/officeDocument/2006/relationships/hyperlink" Target="https://app.smartsheet.com/b/publish?EQBCT=102a7d009de64a918d11d368d45dd79d" TargetMode="External"/></Relationships>
</file>

<file path=xl/drawings/_rels/drawing71.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57.png"/><Relationship Id="rId7" Type="http://schemas.openxmlformats.org/officeDocument/2006/relationships/hyperlink" Target="https://app.smartsheet.com/b/publish?EQBCT=d9b861a102b94695add8f32207d8fecf"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s>
</file>

<file path=xl/drawings/_rels/drawing72.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57.png"/><Relationship Id="rId7" Type="http://schemas.openxmlformats.org/officeDocument/2006/relationships/hyperlink" Target="https://app.smartsheet.com/b/publish?EQBCT=e425abd7879b4d82b2f7db96e817094a"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 Id="rId9" Type="http://schemas.openxmlformats.org/officeDocument/2006/relationships/hyperlink" Target="https://app.smartsheet.com/b/publish?EQBCT=d9b861a102b94695add8f32207d8fecf" TargetMode="External"/></Relationships>
</file>

<file path=xl/drawings/_rels/drawing73.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57.png"/><Relationship Id="rId7" Type="http://schemas.openxmlformats.org/officeDocument/2006/relationships/hyperlink" Target="https://app.smartsheet.com/b/publish?EQBCT=e425abd7879b4d82b2f7db96e817094a"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 Id="rId9" Type="http://schemas.openxmlformats.org/officeDocument/2006/relationships/hyperlink" Target="https://app.smartsheet.com/b/publish?EQBCT=d9b861a102b94695add8f32207d8fecf" TargetMode="External"/></Relationships>
</file>

<file path=xl/drawings/_rels/drawing74.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hyperlink" Target="https://dese.mo.gov/financial-admin-services/processorbroker-contact-information" TargetMode="External"/><Relationship Id="rId7" Type="http://schemas.openxmlformats.org/officeDocument/2006/relationships/hyperlink" Target="https://app.smartsheet.com/b/publish?EQBCT=102a7d009de64a918d11d368d45dd79d"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app.smartsheet.com/b/publish?EQBCT=e425abd7879b4d82b2f7db96e817094a" TargetMode="External"/><Relationship Id="rId5" Type="http://schemas.openxmlformats.org/officeDocument/2006/relationships/image" Target="../media/image8.svg"/><Relationship Id="rId4" Type="http://schemas.openxmlformats.org/officeDocument/2006/relationships/image" Target="../media/image7.png"/></Relationships>
</file>

<file path=xl/drawings/_rels/drawing75.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hyperlink" Target="https://app.smartsheet.com/b/publish?EQBCT=0c1c00f6680f430ca1201ef80e42478c" TargetMode="External"/><Relationship Id="rId7" Type="http://schemas.openxmlformats.org/officeDocument/2006/relationships/hyperlink" Target="https://app.smartsheet.com/b/publish?EQBCT=e425abd7879b4d82b2f7db96e817094a"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image" Target="../media/image58.png"/><Relationship Id="rId9" Type="http://schemas.openxmlformats.org/officeDocument/2006/relationships/hyperlink" Target="https://app.smartsheet.com/b/publish?EQBCT=d9b861a102b94695add8f32207d8fecf" TargetMode="External"/></Relationships>
</file>

<file path=xl/drawings/_rels/drawing76.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59.png"/><Relationship Id="rId7" Type="http://schemas.openxmlformats.org/officeDocument/2006/relationships/hyperlink" Target="https://app.smartsheet.com/b/publish?EQBCT=e425abd7879b4d82b2f7db96e817094a"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 Id="rId9" Type="http://schemas.openxmlformats.org/officeDocument/2006/relationships/hyperlink" Target="https://app.smartsheet.com/b/publish?EQBCT=d9b861a102b94695add8f32207d8fecf" TargetMode="External"/></Relationships>
</file>

<file path=xl/drawings/_rels/drawing77.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59.png"/><Relationship Id="rId7" Type="http://schemas.openxmlformats.org/officeDocument/2006/relationships/hyperlink" Target="https://app.smartsheet.com/b/publish?EQBCT=e425abd7879b4d82b2f7db96e817094a"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 Id="rId9" Type="http://schemas.openxmlformats.org/officeDocument/2006/relationships/hyperlink" Target="https://app.smartsheet.com/b/publish?EQBCT=d9b861a102b94695add8f32207d8fecf" TargetMode="External"/></Relationships>
</file>

<file path=xl/drawings/_rels/drawing78.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hyperlink" Target="https://app.smartsheet.com/b/publish?EQBCT=0c1c00f6680f430ca1201ef80e42478c" TargetMode="External"/><Relationship Id="rId7" Type="http://schemas.openxmlformats.org/officeDocument/2006/relationships/hyperlink" Target="https://app.smartsheet.com/b/publish?EQBCT=102a7d009de64a918d11d368d45dd79d"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hyperlink" Target="https://app.smartsheet.com/b/publish?EQBCT=e425abd7879b4d82b2f7db96e817094a" TargetMode="External"/><Relationship Id="rId5" Type="http://schemas.openxmlformats.org/officeDocument/2006/relationships/image" Target="../media/image8.svg"/><Relationship Id="rId4" Type="http://schemas.openxmlformats.org/officeDocument/2006/relationships/image" Target="../media/image7.png"/></Relationships>
</file>

<file path=xl/drawings/_rels/drawing79.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image" Target="../media/image60.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4" Type="http://schemas.openxmlformats.org/officeDocument/2006/relationships/image" Target="../media/image25.png"/><Relationship Id="rId9" Type="http://schemas.openxmlformats.org/officeDocument/2006/relationships/hyperlink" Target="https://app.smartsheet.com/b/publish?EQBCT=102a7d009de64a918d11d368d45dd79d"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image" Target="../media/image16.jpe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4" Type="http://schemas.openxmlformats.org/officeDocument/2006/relationships/image" Target="../media/image17.jpeg"/><Relationship Id="rId9" Type="http://schemas.openxmlformats.org/officeDocument/2006/relationships/hyperlink" Target="https://app.smartsheet.com/b/publish?EQBCT=102a7d009de64a918d11d368d45dd79d" TargetMode="External"/></Relationships>
</file>

<file path=xl/drawings/_rels/drawing80.xml.rels><?xml version="1.0" encoding="UTF-8" standalone="yes"?>
<Relationships xmlns="http://schemas.openxmlformats.org/package/2006/relationships"><Relationship Id="rId8" Type="http://schemas.openxmlformats.org/officeDocument/2006/relationships/hyperlink" Target="https://app.smartsheet.com/b/publish?EQBCT=e425abd7879b4d82b2f7db96e817094a" TargetMode="External"/><Relationship Id="rId3" Type="http://schemas.openxmlformats.org/officeDocument/2006/relationships/image" Target="../media/image25.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10" Type="http://schemas.openxmlformats.org/officeDocument/2006/relationships/hyperlink" Target="https://app.smartsheet.com/b/publish?EQBCT=d9b861a102b94695add8f32207d8fecf" TargetMode="External"/><Relationship Id="rId4" Type="http://schemas.openxmlformats.org/officeDocument/2006/relationships/image" Target="../media/image60.png"/><Relationship Id="rId9" Type="http://schemas.openxmlformats.org/officeDocument/2006/relationships/hyperlink" Target="https://app.smartsheet.com/b/publish?EQBCT=102a7d009de64a918d11d368d45dd79d" TargetMode="External"/></Relationships>
</file>

<file path=xl/drawings/_rels/drawing81.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image" Target="../media/image61.jpe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4" Type="http://schemas.openxmlformats.org/officeDocument/2006/relationships/image" Target="../media/image25.png"/><Relationship Id="rId9" Type="http://schemas.openxmlformats.org/officeDocument/2006/relationships/hyperlink" Target="https://app.smartsheet.com/b/publish?EQBCT=102a7d009de64a918d11d368d45dd79d" TargetMode="External"/></Relationships>
</file>

<file path=xl/drawings/_rels/drawing82.xml.rels><?xml version="1.0" encoding="UTF-8" standalone="yes"?>
<Relationships xmlns="http://schemas.openxmlformats.org/package/2006/relationships"><Relationship Id="rId8" Type="http://schemas.openxmlformats.org/officeDocument/2006/relationships/hyperlink" Target="https://app.smartsheet.com/b/publish?EQBCT=e425abd7879b4d82b2f7db96e817094a" TargetMode="External"/><Relationship Id="rId3" Type="http://schemas.openxmlformats.org/officeDocument/2006/relationships/image" Target="../media/image25.pn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10" Type="http://schemas.openxmlformats.org/officeDocument/2006/relationships/hyperlink" Target="https://app.smartsheet.com/b/publish?EQBCT=d9b861a102b94695add8f32207d8fecf" TargetMode="External"/><Relationship Id="rId4" Type="http://schemas.openxmlformats.org/officeDocument/2006/relationships/image" Target="../media/image62.jpeg"/><Relationship Id="rId9" Type="http://schemas.openxmlformats.org/officeDocument/2006/relationships/hyperlink" Target="https://app.smartsheet.com/b/publish?EQBCT=102a7d009de64a918d11d368d45dd79d" TargetMode="External"/></Relationships>
</file>

<file path=xl/drawings/_rels/drawing83.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63.png"/><Relationship Id="rId7" Type="http://schemas.openxmlformats.org/officeDocument/2006/relationships/hyperlink" Target="https://app.smartsheet.com/b/publish?EQBCT=e425abd7879b4d82b2f7db96e817094a"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 Id="rId9" Type="http://schemas.openxmlformats.org/officeDocument/2006/relationships/hyperlink" Target="https://app.smartsheet.com/b/publish?EQBCT=d9b861a102b94695add8f32207d8fecf" TargetMode="External"/></Relationships>
</file>

<file path=xl/drawings/_rels/drawing84.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63.png"/><Relationship Id="rId7" Type="http://schemas.openxmlformats.org/officeDocument/2006/relationships/hyperlink" Target="https://app.smartsheet.com/b/publish?EQBCT=e425abd7879b4d82b2f7db96e817094a"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 Id="rId9" Type="http://schemas.openxmlformats.org/officeDocument/2006/relationships/hyperlink" Target="https://app.smartsheet.com/b/publish?EQBCT=d9b861a102b94695add8f32207d8fecf" TargetMode="External"/></Relationships>
</file>

<file path=xl/drawings/_rels/drawing85.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63.png"/><Relationship Id="rId7" Type="http://schemas.openxmlformats.org/officeDocument/2006/relationships/hyperlink" Target="https://app.smartsheet.com/b/publish?EQBCT=e425abd7879b4d82b2f7db96e817094a"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 Id="rId9" Type="http://schemas.openxmlformats.org/officeDocument/2006/relationships/hyperlink" Target="https://app.smartsheet.com/b/publish?EQBCT=d9b861a102b94695add8f32207d8fecf" TargetMode="External"/></Relationships>
</file>

<file path=xl/drawings/_rels/drawing86.xml.rels><?xml version="1.0" encoding="UTF-8" standalone="yes"?>
<Relationships xmlns="http://schemas.openxmlformats.org/package/2006/relationships"><Relationship Id="rId8" Type="http://schemas.openxmlformats.org/officeDocument/2006/relationships/hyperlink" Target="https://app.smartsheet.com/b/publish?EQBCT=102a7d009de64a918d11d368d45dd79d" TargetMode="External"/><Relationship Id="rId3" Type="http://schemas.openxmlformats.org/officeDocument/2006/relationships/image" Target="../media/image63.png"/><Relationship Id="rId7" Type="http://schemas.openxmlformats.org/officeDocument/2006/relationships/hyperlink" Target="https://app.smartsheet.com/b/publish?EQBCT=e425abd7879b4d82b2f7db96e817094a"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pp.smartsheet.com/b/publish?EQBCT=0c1c00f6680f430ca1201ef80e42478c" TargetMode="External"/><Relationship Id="rId9" Type="http://schemas.openxmlformats.org/officeDocument/2006/relationships/hyperlink" Target="https://app.smartsheet.com/b/publish?EQBCT=d9b861a102b94695add8f32207d8fecf" TargetMode="External"/></Relationships>
</file>

<file path=xl/drawings/_rels/drawing87.xml.rels><?xml version="1.0" encoding="UTF-8" standalone="yes"?>
<Relationships xmlns="http://schemas.openxmlformats.org/package/2006/relationships"><Relationship Id="rId8" Type="http://schemas.openxmlformats.org/officeDocument/2006/relationships/hyperlink" Target="https://app.smartsheet.com/b/publish?EQBCT=d9b861a102b94695add8f32207d8fecf" TargetMode="External"/><Relationship Id="rId3" Type="http://schemas.openxmlformats.org/officeDocument/2006/relationships/image" Target="../media/image64.jpe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4" Type="http://schemas.openxmlformats.org/officeDocument/2006/relationships/image" Target="../media/image25.png"/><Relationship Id="rId9" Type="http://schemas.openxmlformats.org/officeDocument/2006/relationships/hyperlink" Target="https://app.smartsheet.com/b/publish?EQBCT=102a7d009de64a918d11d368d45dd79d" TargetMode="External"/></Relationships>
</file>

<file path=xl/drawings/_rels/drawing88.xml.rels><?xml version="1.0" encoding="UTF-8" standalone="yes"?>
<Relationships xmlns="http://schemas.openxmlformats.org/package/2006/relationships"><Relationship Id="rId8" Type="http://schemas.openxmlformats.org/officeDocument/2006/relationships/hyperlink" Target="https://app.smartsheet.com/b/publish?EQBCT=e425abd7879b4d82b2f7db96e817094a" TargetMode="External"/><Relationship Id="rId3" Type="http://schemas.openxmlformats.org/officeDocument/2006/relationships/image" Target="../media/image64.jpe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10" Type="http://schemas.openxmlformats.org/officeDocument/2006/relationships/hyperlink" Target="https://app.smartsheet.com/b/publish?EQBCT=d9b861a102b94695add8f32207d8fecf" TargetMode="External"/><Relationship Id="rId4" Type="http://schemas.openxmlformats.org/officeDocument/2006/relationships/image" Target="../media/image25.png"/><Relationship Id="rId9" Type="http://schemas.openxmlformats.org/officeDocument/2006/relationships/hyperlink" Target="https://app.smartsheet.com/b/publish?EQBCT=102a7d009de64a918d11d368d45dd79d" TargetMode="External"/></Relationships>
</file>

<file path=xl/drawings/_rels/drawing9.xml.rels><?xml version="1.0" encoding="UTF-8" standalone="yes"?>
<Relationships xmlns="http://schemas.openxmlformats.org/package/2006/relationships"><Relationship Id="rId8" Type="http://schemas.openxmlformats.org/officeDocument/2006/relationships/hyperlink" Target="https://app.smartsheet.com/b/publish?EQBCT=e425abd7879b4d82b2f7db96e817094a" TargetMode="External"/><Relationship Id="rId3" Type="http://schemas.openxmlformats.org/officeDocument/2006/relationships/image" Target="../media/image18.jpeg"/><Relationship Id="rId7" Type="http://schemas.openxmlformats.org/officeDocument/2006/relationships/image" Target="../media/image8.sv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png"/><Relationship Id="rId5" Type="http://schemas.openxmlformats.org/officeDocument/2006/relationships/hyperlink" Target="https://app.smartsheet.com/b/publish?EQBCT=0c1c00f6680f430ca1201ef80e42478c" TargetMode="External"/><Relationship Id="rId10" Type="http://schemas.openxmlformats.org/officeDocument/2006/relationships/hyperlink" Target="https://app.smartsheet.com/b/publish?EQBCT=d9b861a102b94695add8f32207d8fecf" TargetMode="External"/><Relationship Id="rId4" Type="http://schemas.openxmlformats.org/officeDocument/2006/relationships/image" Target="../media/image16.jpeg"/><Relationship Id="rId9" Type="http://schemas.openxmlformats.org/officeDocument/2006/relationships/hyperlink" Target="https://app.smartsheet.com/b/publish?EQBCT=102a7d009de64a918d11d368d45dd79d"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4</xdr:row>
      <xdr:rowOff>0</xdr:rowOff>
    </xdr:from>
    <xdr:to>
      <xdr:col>14</xdr:col>
      <xdr:colOff>0</xdr:colOff>
      <xdr:row>4</xdr:row>
      <xdr:rowOff>33338</xdr:rowOff>
    </xdr:to>
    <xdr:sp macro="" textlink="">
      <xdr:nvSpPr>
        <xdr:cNvPr id="5" name="TextBox 2">
          <a:hlinkClick xmlns:r="http://schemas.openxmlformats.org/officeDocument/2006/relationships" r:id="rId1"/>
          <a:extLst>
            <a:ext uri="{FF2B5EF4-FFF2-40B4-BE49-F238E27FC236}">
              <a16:creationId xmlns:a16="http://schemas.microsoft.com/office/drawing/2014/main" id="{DE138E80-FA21-42AB-89E9-4A54D0F0A4DD}"/>
            </a:ext>
            <a:ext uri="{147F2762-F138-4A5C-976F-8EAC2B608ADB}">
              <a16:predDERef xmlns:a16="http://schemas.microsoft.com/office/drawing/2014/main" pred="{D624CBDC-3385-4DC8-BBEF-532D59810401}"/>
            </a:ext>
          </a:extLst>
        </xdr:cNvPr>
        <xdr:cNvSpPr txBox="1"/>
      </xdr:nvSpPr>
      <xdr:spPr>
        <a:xfrm>
          <a:off x="600075" y="8808244"/>
          <a:ext cx="7800975" cy="750094"/>
        </a:xfrm>
        <a:prstGeom prst="rect">
          <a:avLst/>
        </a:prstGeom>
        <a:solidFill>
          <a:schemeClr val="accent5">
            <a:lumMod val="20000"/>
            <a:lumOff val="8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5. Save this file as an EXCEL document with your</a:t>
          </a:r>
          <a:r>
            <a:rPr lang="en-US" sz="1100" baseline="0"/>
            <a:t> school's agreement number in the file name. </a:t>
          </a:r>
        </a:p>
        <a:p>
          <a:pPr algn="ctr"/>
          <a:r>
            <a:rPr lang="en-US" sz="1400" b="1" baseline="0">
              <a:solidFill>
                <a:srgbClr val="C00000"/>
              </a:solidFill>
            </a:rPr>
            <a:t>Email the completed packet in the EXCEL format to donatedfoods@dese.mo.gov by March 2, 2026.  Packets received after the due date may be rejected.</a:t>
          </a:r>
          <a:endParaRPr lang="en-US" sz="1400">
            <a:solidFill>
              <a:srgbClr val="C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BD3A87C0-0255-4EE0-A645-FF3AD3976252}"/>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E4F1579F-D237-4FAA-A368-7F77C4E4B18D}"/>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19</xdr:col>
      <xdr:colOff>574675</xdr:colOff>
      <xdr:row>1</xdr:row>
      <xdr:rowOff>111126</xdr:rowOff>
    </xdr:from>
    <xdr:ext cx="1958874" cy="1317624"/>
    <xdr:pic>
      <xdr:nvPicPr>
        <xdr:cNvPr id="7" name="Picture 6" descr="Brookwood Farms Logo">
          <a:extLst>
            <a:ext uri="{FF2B5EF4-FFF2-40B4-BE49-F238E27FC236}">
              <a16:creationId xmlns:a16="http://schemas.microsoft.com/office/drawing/2014/main" id="{61C4E4B0-B830-4A73-BB06-4CAA6D623386}"/>
            </a:ext>
          </a:extLst>
        </xdr:cNvPr>
        <xdr:cNvPicPr>
          <a:picLocks noChangeAspect="1"/>
        </xdr:cNvPicPr>
      </xdr:nvPicPr>
      <xdr:blipFill>
        <a:blip xmlns:r="http://schemas.openxmlformats.org/officeDocument/2006/relationships" r:embed="rId3"/>
        <a:stretch>
          <a:fillRect/>
        </a:stretch>
      </xdr:blipFill>
      <xdr:spPr>
        <a:xfrm>
          <a:off x="17497425" y="111126"/>
          <a:ext cx="1958874" cy="1317624"/>
        </a:xfrm>
        <a:prstGeom prst="rect">
          <a:avLst/>
        </a:prstGeom>
      </xdr:spPr>
    </xdr:pic>
    <xdr:clientData/>
  </xdr:oneCellAnchor>
  <xdr:twoCellAnchor>
    <xdr:from>
      <xdr:col>3</xdr:col>
      <xdr:colOff>19049</xdr:colOff>
      <xdr:row>5</xdr:row>
      <xdr:rowOff>57150</xdr:rowOff>
    </xdr:from>
    <xdr:to>
      <xdr:col>9</xdr:col>
      <xdr:colOff>638175</xdr:colOff>
      <xdr:row>5</xdr:row>
      <xdr:rowOff>396876</xdr:rowOff>
    </xdr:to>
    <xdr:sp macro="" textlink="">
      <xdr:nvSpPr>
        <xdr:cNvPr id="8" name="Rounded Rectangle 5">
          <a:hlinkClick xmlns:r="http://schemas.openxmlformats.org/officeDocument/2006/relationships" r:id="rId4"/>
          <a:extLst>
            <a:ext uri="{FF2B5EF4-FFF2-40B4-BE49-F238E27FC236}">
              <a16:creationId xmlns:a16="http://schemas.microsoft.com/office/drawing/2014/main" id="{FAD71586-3DAE-4144-B90E-D3F724233DBE}"/>
            </a:ext>
          </a:extLst>
        </xdr:cNvPr>
        <xdr:cNvSpPr/>
      </xdr:nvSpPr>
      <xdr:spPr>
        <a:xfrm>
          <a:off x="4543424" y="1700213"/>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835025</xdr:colOff>
      <xdr:row>0</xdr:row>
      <xdr:rowOff>933450</xdr:rowOff>
    </xdr:to>
    <xdr:pic>
      <xdr:nvPicPr>
        <xdr:cNvPr id="5" name="Graphic 4" descr="Warning with solid fill">
          <a:extLst>
            <a:ext uri="{FF2B5EF4-FFF2-40B4-BE49-F238E27FC236}">
              <a16:creationId xmlns:a16="http://schemas.microsoft.com/office/drawing/2014/main" id="{5F4A7FB5-E170-4BA0-912A-53E7BB165C06}"/>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0"/>
          <a:ext cx="920750" cy="930275"/>
        </a:xfrm>
        <a:prstGeom prst="rect">
          <a:avLst/>
        </a:prstGeom>
      </xdr:spPr>
    </xdr:pic>
    <xdr:clientData/>
  </xdr:twoCellAnchor>
  <xdr:twoCellAnchor>
    <xdr:from>
      <xdr:col>17</xdr:col>
      <xdr:colOff>222250</xdr:colOff>
      <xdr:row>13</xdr:row>
      <xdr:rowOff>349250</xdr:rowOff>
    </xdr:from>
    <xdr:to>
      <xdr:col>24</xdr:col>
      <xdr:colOff>653474</xdr:colOff>
      <xdr:row>13</xdr:row>
      <xdr:rowOff>714806</xdr:rowOff>
    </xdr:to>
    <xdr:sp macro="" textlink="">
      <xdr:nvSpPr>
        <xdr:cNvPr id="13" name="Rounded Rectangle 10">
          <a:hlinkClick xmlns:r="http://schemas.openxmlformats.org/officeDocument/2006/relationships" r:id="rId7"/>
          <a:extLst>
            <a:ext uri="{FF2B5EF4-FFF2-40B4-BE49-F238E27FC236}">
              <a16:creationId xmlns:a16="http://schemas.microsoft.com/office/drawing/2014/main" id="{7AFCD680-CDC4-4B6C-91E6-0CB4868B65D1}"/>
            </a:ext>
          </a:extLst>
        </xdr:cNvPr>
        <xdr:cNvSpPr/>
      </xdr:nvSpPr>
      <xdr:spPr>
        <a:xfrm>
          <a:off x="15605125" y="8191500"/>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444500</xdr:colOff>
      <xdr:row>5</xdr:row>
      <xdr:rowOff>31750</xdr:rowOff>
    </xdr:from>
    <xdr:to>
      <xdr:col>2</xdr:col>
      <xdr:colOff>3480308</xdr:colOff>
      <xdr:row>5</xdr:row>
      <xdr:rowOff>377948</xdr:rowOff>
    </xdr:to>
    <xdr:sp macro="" textlink="">
      <xdr:nvSpPr>
        <xdr:cNvPr id="12" name="Rounded Rectangle 4">
          <a:hlinkClick xmlns:r="http://schemas.openxmlformats.org/officeDocument/2006/relationships" r:id="rId8"/>
          <a:extLst>
            <a:ext uri="{FF2B5EF4-FFF2-40B4-BE49-F238E27FC236}">
              <a16:creationId xmlns:a16="http://schemas.microsoft.com/office/drawing/2014/main" id="{5D5D6441-DDAE-499E-B8A8-F4C54A96F55F}"/>
            </a:ext>
          </a:extLst>
        </xdr:cNvPr>
        <xdr:cNvSpPr/>
      </xdr:nvSpPr>
      <xdr:spPr>
        <a:xfrm>
          <a:off x="1412875" y="474662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6804F926-E2D2-488E-B49C-FEEC69D69DE4}"/>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C9D5F8C3-EF6E-4C92-9A0E-B4818DC3D08C}"/>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3</xdr:col>
      <xdr:colOff>15875</xdr:colOff>
      <xdr:row>5</xdr:row>
      <xdr:rowOff>47625</xdr:rowOff>
    </xdr:from>
    <xdr:to>
      <xdr:col>9</xdr:col>
      <xdr:colOff>1063625</xdr:colOff>
      <xdr:row>5</xdr:row>
      <xdr:rowOff>365125</xdr:rowOff>
    </xdr:to>
    <xdr:sp macro="" textlink="">
      <xdr:nvSpPr>
        <xdr:cNvPr id="7" name="Rounded Rectangle 5">
          <a:hlinkClick xmlns:r="http://schemas.openxmlformats.org/officeDocument/2006/relationships" r:id="rId3"/>
          <a:extLst>
            <a:ext uri="{FF2B5EF4-FFF2-40B4-BE49-F238E27FC236}">
              <a16:creationId xmlns:a16="http://schemas.microsoft.com/office/drawing/2014/main" id="{57E60F17-A838-43A5-8843-1C119236F6FD}"/>
            </a:ext>
          </a:extLst>
        </xdr:cNvPr>
        <xdr:cNvSpPr/>
      </xdr:nvSpPr>
      <xdr:spPr>
        <a:xfrm>
          <a:off x="4429125" y="1603375"/>
          <a:ext cx="6286500" cy="31750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xdr:col>
      <xdr:colOff>800099</xdr:colOff>
      <xdr:row>2</xdr:row>
      <xdr:rowOff>85724</xdr:rowOff>
    </xdr:from>
    <xdr:to>
      <xdr:col>6</xdr:col>
      <xdr:colOff>219074</xdr:colOff>
      <xdr:row>2</xdr:row>
      <xdr:rowOff>333375</xdr:rowOff>
    </xdr:to>
    <xdr:sp macro="" textlink="">
      <xdr:nvSpPr>
        <xdr:cNvPr id="12" name="Pentagon 1">
          <a:hlinkClick xmlns:r="http://schemas.openxmlformats.org/officeDocument/2006/relationships" r:id="rId1"/>
          <a:extLst>
            <a:ext uri="{FF2B5EF4-FFF2-40B4-BE49-F238E27FC236}">
              <a16:creationId xmlns:a16="http://schemas.microsoft.com/office/drawing/2014/main" id="{F933BB8C-9AA2-4E76-ABA2-451C03CEC257}"/>
            </a:ext>
          </a:extLst>
        </xdr:cNvPr>
        <xdr:cNvSpPr/>
      </xdr:nvSpPr>
      <xdr:spPr>
        <a:xfrm flipH="1">
          <a:off x="885824" y="638174"/>
          <a:ext cx="6248400"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13" name="Pentagon 3">
          <a:hlinkClick xmlns:r="http://schemas.openxmlformats.org/officeDocument/2006/relationships" r:id="rId2"/>
          <a:extLst>
            <a:ext uri="{FF2B5EF4-FFF2-40B4-BE49-F238E27FC236}">
              <a16:creationId xmlns:a16="http://schemas.microsoft.com/office/drawing/2014/main" id="{8649F342-A33E-4D04-89AB-D709516741D4}"/>
            </a:ext>
          </a:extLst>
        </xdr:cNvPr>
        <xdr:cNvSpPr/>
      </xdr:nvSpPr>
      <xdr:spPr>
        <a:xfrm>
          <a:off x="7362825" y="638175"/>
          <a:ext cx="6438519"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editAs="oneCell">
    <xdr:from>
      <xdr:col>19</xdr:col>
      <xdr:colOff>574674</xdr:colOff>
      <xdr:row>1</xdr:row>
      <xdr:rowOff>63501</xdr:rowOff>
    </xdr:from>
    <xdr:to>
      <xdr:col>21</xdr:col>
      <xdr:colOff>1111249</xdr:colOff>
      <xdr:row>3</xdr:row>
      <xdr:rowOff>540923</xdr:rowOff>
    </xdr:to>
    <xdr:pic>
      <xdr:nvPicPr>
        <xdr:cNvPr id="17" name="Picture 16" descr="Brookwood Farms Logo">
          <a:extLst>
            <a:ext uri="{FF2B5EF4-FFF2-40B4-BE49-F238E27FC236}">
              <a16:creationId xmlns:a16="http://schemas.microsoft.com/office/drawing/2014/main" id="{2D88713C-F29B-4E3D-A79F-2D5127A76DA4}"/>
            </a:ext>
          </a:extLst>
        </xdr:cNvPr>
        <xdr:cNvPicPr>
          <a:picLocks noChangeAspect="1"/>
        </xdr:cNvPicPr>
      </xdr:nvPicPr>
      <xdr:blipFill>
        <a:blip xmlns:r="http://schemas.openxmlformats.org/officeDocument/2006/relationships" r:embed="rId4"/>
        <a:stretch>
          <a:fillRect/>
        </a:stretch>
      </xdr:blipFill>
      <xdr:spPr>
        <a:xfrm>
          <a:off x="17576799" y="63501"/>
          <a:ext cx="1901825" cy="1302922"/>
        </a:xfrm>
        <a:prstGeom prst="rect">
          <a:avLst/>
        </a:prstGeom>
      </xdr:spPr>
    </xdr:pic>
    <xdr:clientData/>
  </xdr:twoCellAnchor>
  <xdr:twoCellAnchor editAs="oneCell">
    <xdr:from>
      <xdr:col>0</xdr:col>
      <xdr:colOff>0</xdr:colOff>
      <xdr:row>0</xdr:row>
      <xdr:rowOff>0</xdr:rowOff>
    </xdr:from>
    <xdr:to>
      <xdr:col>1</xdr:col>
      <xdr:colOff>835025</xdr:colOff>
      <xdr:row>0</xdr:row>
      <xdr:rowOff>936625</xdr:rowOff>
    </xdr:to>
    <xdr:pic>
      <xdr:nvPicPr>
        <xdr:cNvPr id="5" name="Graphic 4" descr="Warning with solid fill">
          <a:extLst>
            <a:ext uri="{FF2B5EF4-FFF2-40B4-BE49-F238E27FC236}">
              <a16:creationId xmlns:a16="http://schemas.microsoft.com/office/drawing/2014/main" id="{66F3470F-5F64-4406-86E2-917A956EBC4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0"/>
          <a:ext cx="920750" cy="933450"/>
        </a:xfrm>
        <a:prstGeom prst="rect">
          <a:avLst/>
        </a:prstGeom>
      </xdr:spPr>
    </xdr:pic>
    <xdr:clientData/>
  </xdr:twoCellAnchor>
  <xdr:twoCellAnchor>
    <xdr:from>
      <xdr:col>17</xdr:col>
      <xdr:colOff>333375</xdr:colOff>
      <xdr:row>11</xdr:row>
      <xdr:rowOff>174625</xdr:rowOff>
    </xdr:from>
    <xdr:to>
      <xdr:col>24</xdr:col>
      <xdr:colOff>685224</xdr:colOff>
      <xdr:row>11</xdr:row>
      <xdr:rowOff>540181</xdr:rowOff>
    </xdr:to>
    <xdr:sp macro="" textlink="">
      <xdr:nvSpPr>
        <xdr:cNvPr id="11" name="Rounded Rectangle 10">
          <a:hlinkClick xmlns:r="http://schemas.openxmlformats.org/officeDocument/2006/relationships" r:id="rId7"/>
          <a:extLst>
            <a:ext uri="{FF2B5EF4-FFF2-40B4-BE49-F238E27FC236}">
              <a16:creationId xmlns:a16="http://schemas.microsoft.com/office/drawing/2014/main" id="{86752247-18BC-4CBA-B9FF-84966AEBD94C}"/>
            </a:ext>
          </a:extLst>
        </xdr:cNvPr>
        <xdr:cNvSpPr/>
      </xdr:nvSpPr>
      <xdr:spPr>
        <a:xfrm>
          <a:off x="15716250" y="8477250"/>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444500</xdr:colOff>
      <xdr:row>5</xdr:row>
      <xdr:rowOff>31750</xdr:rowOff>
    </xdr:from>
    <xdr:to>
      <xdr:col>2</xdr:col>
      <xdr:colOff>3480308</xdr:colOff>
      <xdr:row>5</xdr:row>
      <xdr:rowOff>377948</xdr:rowOff>
    </xdr:to>
    <xdr:sp macro="" textlink="">
      <xdr:nvSpPr>
        <xdr:cNvPr id="10" name="Rounded Rectangle 4">
          <a:hlinkClick xmlns:r="http://schemas.openxmlformats.org/officeDocument/2006/relationships" r:id="rId8"/>
          <a:extLst>
            <a:ext uri="{FF2B5EF4-FFF2-40B4-BE49-F238E27FC236}">
              <a16:creationId xmlns:a16="http://schemas.microsoft.com/office/drawing/2014/main" id="{73BB1E8C-8756-42CC-94B0-CB0ED53DB20B}"/>
            </a:ext>
          </a:extLst>
        </xdr:cNvPr>
        <xdr:cNvSpPr/>
      </xdr:nvSpPr>
      <xdr:spPr>
        <a:xfrm>
          <a:off x="1412875" y="463550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A960C9E2-25B0-49AB-B08C-4CF962FC92AB}"/>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084BD9DF-D9DB-470B-B7AD-D8E9FBD407D0}"/>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18</xdr:col>
      <xdr:colOff>774700</xdr:colOff>
      <xdr:row>1</xdr:row>
      <xdr:rowOff>114300</xdr:rowOff>
    </xdr:from>
    <xdr:ext cx="2671687" cy="1166231"/>
    <xdr:pic>
      <xdr:nvPicPr>
        <xdr:cNvPr id="8" name="Picture 7" descr="Butterball Logo">
          <a:extLst>
            <a:ext uri="{FF2B5EF4-FFF2-40B4-BE49-F238E27FC236}">
              <a16:creationId xmlns:a16="http://schemas.microsoft.com/office/drawing/2014/main" id="{55B09B38-922A-4FB8-9A47-494E623B656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676" t="23525" r="2778" b="23082"/>
        <a:stretch/>
      </xdr:blipFill>
      <xdr:spPr>
        <a:xfrm>
          <a:off x="11585575" y="114300"/>
          <a:ext cx="2671687" cy="1166231"/>
        </a:xfrm>
        <a:prstGeom prst="rect">
          <a:avLst/>
        </a:prstGeom>
      </xdr:spPr>
    </xdr:pic>
    <xdr:clientData/>
  </xdr:oneCellAnchor>
  <xdr:twoCellAnchor>
    <xdr:from>
      <xdr:col>3</xdr:col>
      <xdr:colOff>63500</xdr:colOff>
      <xdr:row>6</xdr:row>
      <xdr:rowOff>47625</xdr:rowOff>
    </xdr:from>
    <xdr:to>
      <xdr:col>8</xdr:col>
      <xdr:colOff>746126</xdr:colOff>
      <xdr:row>6</xdr:row>
      <xdr:rowOff>387351</xdr:rowOff>
    </xdr:to>
    <xdr:sp macro="" textlink="">
      <xdr:nvSpPr>
        <xdr:cNvPr id="9" name="Rounded Rectangle 5">
          <a:hlinkClick xmlns:r="http://schemas.openxmlformats.org/officeDocument/2006/relationships" r:id="rId4"/>
          <a:extLst>
            <a:ext uri="{FF2B5EF4-FFF2-40B4-BE49-F238E27FC236}">
              <a16:creationId xmlns:a16="http://schemas.microsoft.com/office/drawing/2014/main" id="{A852C9DF-EAC9-485D-BB9D-6E722FE66C5F}"/>
            </a:ext>
          </a:extLst>
        </xdr:cNvPr>
        <xdr:cNvSpPr/>
      </xdr:nvSpPr>
      <xdr:spPr>
        <a:xfrm>
          <a:off x="4492625" y="171450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739775</xdr:colOff>
      <xdr:row>0</xdr:row>
      <xdr:rowOff>939800</xdr:rowOff>
    </xdr:to>
    <xdr:pic>
      <xdr:nvPicPr>
        <xdr:cNvPr id="5" name="Graphic 4" descr="Warning with solid fill">
          <a:extLst>
            <a:ext uri="{FF2B5EF4-FFF2-40B4-BE49-F238E27FC236}">
              <a16:creationId xmlns:a16="http://schemas.microsoft.com/office/drawing/2014/main" id="{18BEE64B-2822-4790-9357-07326D132464}"/>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0"/>
          <a:ext cx="920750" cy="936625"/>
        </a:xfrm>
        <a:prstGeom prst="rect">
          <a:avLst/>
        </a:prstGeom>
      </xdr:spPr>
    </xdr:pic>
    <xdr:clientData/>
  </xdr:twoCellAnchor>
  <xdr:twoCellAnchor>
    <xdr:from>
      <xdr:col>5</xdr:col>
      <xdr:colOff>716512</xdr:colOff>
      <xdr:row>32</xdr:row>
      <xdr:rowOff>222617</xdr:rowOff>
    </xdr:from>
    <xdr:to>
      <xdr:col>16</xdr:col>
      <xdr:colOff>748263</xdr:colOff>
      <xdr:row>33</xdr:row>
      <xdr:rowOff>94030</xdr:rowOff>
    </xdr:to>
    <xdr:sp macro="" textlink="">
      <xdr:nvSpPr>
        <xdr:cNvPr id="13" name="Rounded Rectangle 6">
          <a:hlinkClick xmlns:r="http://schemas.openxmlformats.org/officeDocument/2006/relationships" r:id="rId7"/>
          <a:extLst>
            <a:ext uri="{FF2B5EF4-FFF2-40B4-BE49-F238E27FC236}">
              <a16:creationId xmlns:a16="http://schemas.microsoft.com/office/drawing/2014/main" id="{105A5F78-9F07-446F-BA88-2AD763616317}"/>
            </a:ext>
          </a:extLst>
        </xdr:cNvPr>
        <xdr:cNvSpPr/>
      </xdr:nvSpPr>
      <xdr:spPr>
        <a:xfrm>
          <a:off x="7320512" y="14240242"/>
          <a:ext cx="9366251" cy="30003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79375</xdr:colOff>
      <xdr:row>6</xdr:row>
      <xdr:rowOff>47625</xdr:rowOff>
    </xdr:from>
    <xdr:to>
      <xdr:col>2</xdr:col>
      <xdr:colOff>3115183</xdr:colOff>
      <xdr:row>6</xdr:row>
      <xdr:rowOff>393823</xdr:rowOff>
    </xdr:to>
    <xdr:sp macro="" textlink="">
      <xdr:nvSpPr>
        <xdr:cNvPr id="16" name="Rounded Rectangle 4">
          <a:hlinkClick xmlns:r="http://schemas.openxmlformats.org/officeDocument/2006/relationships" r:id="rId8"/>
          <a:extLst>
            <a:ext uri="{FF2B5EF4-FFF2-40B4-BE49-F238E27FC236}">
              <a16:creationId xmlns:a16="http://schemas.microsoft.com/office/drawing/2014/main" id="{4CA7BDC6-9CF0-4FA6-AE34-5C093AE94273}"/>
            </a:ext>
          </a:extLst>
        </xdr:cNvPr>
        <xdr:cNvSpPr/>
      </xdr:nvSpPr>
      <xdr:spPr>
        <a:xfrm>
          <a:off x="1381125" y="45243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33888</xdr:colOff>
      <xdr:row>32</xdr:row>
      <xdr:rowOff>22592</xdr:rowOff>
    </xdr:from>
    <xdr:to>
      <xdr:col>23</xdr:col>
      <xdr:colOff>560362</xdr:colOff>
      <xdr:row>33</xdr:row>
      <xdr:rowOff>117842</xdr:rowOff>
    </xdr:to>
    <xdr:sp macro="" textlink="">
      <xdr:nvSpPr>
        <xdr:cNvPr id="15" name="Rounded Rectangle 10">
          <a:hlinkClick xmlns:r="http://schemas.openxmlformats.org/officeDocument/2006/relationships" r:id="rId9"/>
          <a:extLst>
            <a:ext uri="{FF2B5EF4-FFF2-40B4-BE49-F238E27FC236}">
              <a16:creationId xmlns:a16="http://schemas.microsoft.com/office/drawing/2014/main" id="{CC2E1AD1-A990-45FE-9C88-8707800F05FE}"/>
            </a:ext>
          </a:extLst>
        </xdr:cNvPr>
        <xdr:cNvSpPr/>
      </xdr:nvSpPr>
      <xdr:spPr>
        <a:xfrm>
          <a:off x="16766138" y="1404021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46E3BFC9-D557-446D-80BA-992C45472AB8}"/>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E2A19192-A20E-4C90-879B-362619412E64}"/>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18</xdr:col>
      <xdr:colOff>736600</xdr:colOff>
      <xdr:row>1</xdr:row>
      <xdr:rowOff>101600</xdr:rowOff>
    </xdr:from>
    <xdr:ext cx="2639394" cy="1267173"/>
    <xdr:pic>
      <xdr:nvPicPr>
        <xdr:cNvPr id="7" name="Picture 6" descr="Sunny Fresh Logo">
          <a:extLst>
            <a:ext uri="{FF2B5EF4-FFF2-40B4-BE49-F238E27FC236}">
              <a16:creationId xmlns:a16="http://schemas.microsoft.com/office/drawing/2014/main" id="{BA555BDF-A70F-48BD-8EC2-A364F6A51C56}"/>
            </a:ext>
          </a:extLst>
        </xdr:cNvPr>
        <xdr:cNvPicPr>
          <a:picLocks noChangeAspect="1"/>
        </xdr:cNvPicPr>
      </xdr:nvPicPr>
      <xdr:blipFill>
        <a:blip xmlns:r="http://schemas.openxmlformats.org/officeDocument/2006/relationships" r:embed="rId3"/>
        <a:stretch>
          <a:fillRect/>
        </a:stretch>
      </xdr:blipFill>
      <xdr:spPr>
        <a:xfrm>
          <a:off x="11585575" y="101600"/>
          <a:ext cx="2639394" cy="1267173"/>
        </a:xfrm>
        <a:prstGeom prst="rect">
          <a:avLst/>
        </a:prstGeom>
      </xdr:spPr>
    </xdr:pic>
    <xdr:clientData/>
  </xdr:oneCellAnchor>
  <xdr:twoCellAnchor>
    <xdr:from>
      <xdr:col>3</xdr:col>
      <xdr:colOff>31750</xdr:colOff>
      <xdr:row>5</xdr:row>
      <xdr:rowOff>63500</xdr:rowOff>
    </xdr:from>
    <xdr:to>
      <xdr:col>9</xdr:col>
      <xdr:colOff>650876</xdr:colOff>
      <xdr:row>5</xdr:row>
      <xdr:rowOff>403226</xdr:rowOff>
    </xdr:to>
    <xdr:sp macro="" textlink="">
      <xdr:nvSpPr>
        <xdr:cNvPr id="8" name="Rounded Rectangle 5">
          <a:hlinkClick xmlns:r="http://schemas.openxmlformats.org/officeDocument/2006/relationships" r:id="rId4"/>
          <a:extLst>
            <a:ext uri="{FF2B5EF4-FFF2-40B4-BE49-F238E27FC236}">
              <a16:creationId xmlns:a16="http://schemas.microsoft.com/office/drawing/2014/main" id="{0281E984-FD48-4DB9-B7C4-D13505EE5FAD}"/>
            </a:ext>
          </a:extLst>
        </xdr:cNvPr>
        <xdr:cNvSpPr/>
      </xdr:nvSpPr>
      <xdr:spPr>
        <a:xfrm>
          <a:off x="4540250" y="171450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835025</xdr:colOff>
      <xdr:row>0</xdr:row>
      <xdr:rowOff>942975</xdr:rowOff>
    </xdr:to>
    <xdr:pic>
      <xdr:nvPicPr>
        <xdr:cNvPr id="5" name="Graphic 4" descr="Warning with solid fill">
          <a:extLst>
            <a:ext uri="{FF2B5EF4-FFF2-40B4-BE49-F238E27FC236}">
              <a16:creationId xmlns:a16="http://schemas.microsoft.com/office/drawing/2014/main" id="{2D74FE3E-81E7-4116-86A9-23E1C273456F}"/>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0"/>
          <a:ext cx="920750" cy="939800"/>
        </a:xfrm>
        <a:prstGeom prst="rect">
          <a:avLst/>
        </a:prstGeom>
      </xdr:spPr>
    </xdr:pic>
    <xdr:clientData/>
  </xdr:twoCellAnchor>
  <xdr:twoCellAnchor>
    <xdr:from>
      <xdr:col>17</xdr:col>
      <xdr:colOff>269875</xdr:colOff>
      <xdr:row>17</xdr:row>
      <xdr:rowOff>238125</xdr:rowOff>
    </xdr:from>
    <xdr:to>
      <xdr:col>24</xdr:col>
      <xdr:colOff>653474</xdr:colOff>
      <xdr:row>17</xdr:row>
      <xdr:rowOff>603681</xdr:rowOff>
    </xdr:to>
    <xdr:sp macro="" textlink="">
      <xdr:nvSpPr>
        <xdr:cNvPr id="13" name="Rounded Rectangle 10">
          <a:hlinkClick xmlns:r="http://schemas.openxmlformats.org/officeDocument/2006/relationships" r:id="rId7"/>
          <a:extLst>
            <a:ext uri="{FF2B5EF4-FFF2-40B4-BE49-F238E27FC236}">
              <a16:creationId xmlns:a16="http://schemas.microsoft.com/office/drawing/2014/main" id="{FBFEB363-3213-4536-901F-6EE12E200986}"/>
            </a:ext>
          </a:extLst>
        </xdr:cNvPr>
        <xdr:cNvSpPr/>
      </xdr:nvSpPr>
      <xdr:spPr>
        <a:xfrm>
          <a:off x="15652750" y="9191625"/>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476250</xdr:colOff>
      <xdr:row>5</xdr:row>
      <xdr:rowOff>63500</xdr:rowOff>
    </xdr:from>
    <xdr:to>
      <xdr:col>2</xdr:col>
      <xdr:colOff>3512058</xdr:colOff>
      <xdr:row>5</xdr:row>
      <xdr:rowOff>409698</xdr:rowOff>
    </xdr:to>
    <xdr:sp macro="" textlink="">
      <xdr:nvSpPr>
        <xdr:cNvPr id="12" name="Rounded Rectangle 4">
          <a:hlinkClick xmlns:r="http://schemas.openxmlformats.org/officeDocument/2006/relationships" r:id="rId8"/>
          <a:extLst>
            <a:ext uri="{FF2B5EF4-FFF2-40B4-BE49-F238E27FC236}">
              <a16:creationId xmlns:a16="http://schemas.microsoft.com/office/drawing/2014/main" id="{33F42AE5-F9B7-4A63-AFC1-0F8278691802}"/>
            </a:ext>
          </a:extLst>
        </xdr:cNvPr>
        <xdr:cNvSpPr/>
      </xdr:nvSpPr>
      <xdr:spPr>
        <a:xfrm>
          <a:off x="1444625" y="49053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EBBE89AD-C26E-400D-98E8-EBC427743067}"/>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AB08E144-77DE-42C9-AFC8-17B62627FB8C}"/>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18</xdr:col>
      <xdr:colOff>307975</xdr:colOff>
      <xdr:row>1</xdr:row>
      <xdr:rowOff>127000</xdr:rowOff>
    </xdr:from>
    <xdr:ext cx="2608514" cy="1063625"/>
    <xdr:pic>
      <xdr:nvPicPr>
        <xdr:cNvPr id="12" name="Picture 7" descr="Sunny Fresh Logo">
          <a:extLst>
            <a:ext uri="{FF2B5EF4-FFF2-40B4-BE49-F238E27FC236}">
              <a16:creationId xmlns:a16="http://schemas.microsoft.com/office/drawing/2014/main" id="{FA4A698C-AF9A-480A-8849-2EBF3321E8CA}"/>
            </a:ext>
          </a:extLst>
        </xdr:cNvPr>
        <xdr:cNvPicPr>
          <a:picLocks noChangeAspect="1"/>
        </xdr:cNvPicPr>
      </xdr:nvPicPr>
      <xdr:blipFill>
        <a:blip xmlns:r="http://schemas.openxmlformats.org/officeDocument/2006/relationships" r:embed="rId3"/>
        <a:stretch>
          <a:fillRect/>
        </a:stretch>
      </xdr:blipFill>
      <xdr:spPr>
        <a:xfrm>
          <a:off x="17278350" y="127000"/>
          <a:ext cx="2608514" cy="1063625"/>
        </a:xfrm>
        <a:prstGeom prst="rect">
          <a:avLst/>
        </a:prstGeom>
      </xdr:spPr>
    </xdr:pic>
    <xdr:clientData/>
  </xdr:oneCellAnchor>
  <xdr:twoCellAnchor>
    <xdr:from>
      <xdr:col>3</xdr:col>
      <xdr:colOff>31750</xdr:colOff>
      <xdr:row>6</xdr:row>
      <xdr:rowOff>47625</xdr:rowOff>
    </xdr:from>
    <xdr:to>
      <xdr:col>9</xdr:col>
      <xdr:colOff>555626</xdr:colOff>
      <xdr:row>6</xdr:row>
      <xdr:rowOff>387351</xdr:rowOff>
    </xdr:to>
    <xdr:sp macro="" textlink="">
      <xdr:nvSpPr>
        <xdr:cNvPr id="9" name="Rounded Rectangle 5">
          <a:hlinkClick xmlns:r="http://schemas.openxmlformats.org/officeDocument/2006/relationships" r:id="rId4"/>
          <a:extLst>
            <a:ext uri="{FF2B5EF4-FFF2-40B4-BE49-F238E27FC236}">
              <a16:creationId xmlns:a16="http://schemas.microsoft.com/office/drawing/2014/main" id="{8AE72425-3195-4328-AE99-41E2957FF3F1}"/>
            </a:ext>
          </a:extLst>
        </xdr:cNvPr>
        <xdr:cNvSpPr/>
      </xdr:nvSpPr>
      <xdr:spPr>
        <a:xfrm>
          <a:off x="4937125" y="16827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946150</xdr:rowOff>
    </xdr:to>
    <xdr:pic>
      <xdr:nvPicPr>
        <xdr:cNvPr id="5" name="Graphic 4" descr="Warning with solid fill">
          <a:extLst>
            <a:ext uri="{FF2B5EF4-FFF2-40B4-BE49-F238E27FC236}">
              <a16:creationId xmlns:a16="http://schemas.microsoft.com/office/drawing/2014/main" id="{6327E294-E2D3-4788-BE47-E19BF6352F24}"/>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0"/>
          <a:ext cx="920750" cy="942975"/>
        </a:xfrm>
        <a:prstGeom prst="rect">
          <a:avLst/>
        </a:prstGeom>
      </xdr:spPr>
    </xdr:pic>
    <xdr:clientData/>
  </xdr:twoCellAnchor>
  <xdr:twoCellAnchor>
    <xdr:from>
      <xdr:col>4</xdr:col>
      <xdr:colOff>446637</xdr:colOff>
      <xdr:row>30</xdr:row>
      <xdr:rowOff>63867</xdr:rowOff>
    </xdr:from>
    <xdr:to>
      <xdr:col>16</xdr:col>
      <xdr:colOff>637138</xdr:colOff>
      <xdr:row>30</xdr:row>
      <xdr:rowOff>363905</xdr:rowOff>
    </xdr:to>
    <xdr:sp macro="" textlink="">
      <xdr:nvSpPr>
        <xdr:cNvPr id="21" name="Rounded Rectangle 6">
          <a:hlinkClick xmlns:r="http://schemas.openxmlformats.org/officeDocument/2006/relationships" r:id="rId7"/>
          <a:extLst>
            <a:ext uri="{FF2B5EF4-FFF2-40B4-BE49-F238E27FC236}">
              <a16:creationId xmlns:a16="http://schemas.microsoft.com/office/drawing/2014/main" id="{E490C838-0778-4B7B-B908-EF81E01CD5C3}"/>
            </a:ext>
          </a:extLst>
        </xdr:cNvPr>
        <xdr:cNvSpPr/>
      </xdr:nvSpPr>
      <xdr:spPr>
        <a:xfrm>
          <a:off x="6653762" y="13938617"/>
          <a:ext cx="9366251" cy="30003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730250</xdr:colOff>
      <xdr:row>6</xdr:row>
      <xdr:rowOff>31750</xdr:rowOff>
    </xdr:from>
    <xdr:to>
      <xdr:col>2</xdr:col>
      <xdr:colOff>3766058</xdr:colOff>
      <xdr:row>7</xdr:row>
      <xdr:rowOff>28698</xdr:rowOff>
    </xdr:to>
    <xdr:sp macro="" textlink="">
      <xdr:nvSpPr>
        <xdr:cNvPr id="19" name="Rounded Rectangle 4">
          <a:hlinkClick xmlns:r="http://schemas.openxmlformats.org/officeDocument/2006/relationships" r:id="rId8"/>
          <a:extLst>
            <a:ext uri="{FF2B5EF4-FFF2-40B4-BE49-F238E27FC236}">
              <a16:creationId xmlns:a16="http://schemas.microsoft.com/office/drawing/2014/main" id="{16BB88C4-9F28-4F15-9F6C-5C798EA5658E}"/>
            </a:ext>
          </a:extLst>
        </xdr:cNvPr>
        <xdr:cNvSpPr/>
      </xdr:nvSpPr>
      <xdr:spPr>
        <a:xfrm>
          <a:off x="1841500" y="504825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16</xdr:col>
      <xdr:colOff>716513</xdr:colOff>
      <xdr:row>29</xdr:row>
      <xdr:rowOff>292467</xdr:rowOff>
    </xdr:from>
    <xdr:to>
      <xdr:col>23</xdr:col>
      <xdr:colOff>639737</xdr:colOff>
      <xdr:row>30</xdr:row>
      <xdr:rowOff>387717</xdr:rowOff>
    </xdr:to>
    <xdr:sp macro="" textlink="">
      <xdr:nvSpPr>
        <xdr:cNvPr id="22" name="Rounded Rectangle 10">
          <a:hlinkClick xmlns:r="http://schemas.openxmlformats.org/officeDocument/2006/relationships" r:id="rId9"/>
          <a:extLst>
            <a:ext uri="{FF2B5EF4-FFF2-40B4-BE49-F238E27FC236}">
              <a16:creationId xmlns:a16="http://schemas.microsoft.com/office/drawing/2014/main" id="{E198CAF6-2113-487E-8785-BD211D5D11AC}"/>
            </a:ext>
          </a:extLst>
        </xdr:cNvPr>
        <xdr:cNvSpPr/>
      </xdr:nvSpPr>
      <xdr:spPr>
        <a:xfrm>
          <a:off x="16099388" y="13738592"/>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73974AA8-AB3D-44BD-A569-562EF75871C7}"/>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B0B3988A-D0B7-4A47-89AF-BE5ADC459583}"/>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18</xdr:col>
      <xdr:colOff>311151</xdr:colOff>
      <xdr:row>1</xdr:row>
      <xdr:rowOff>79375</xdr:rowOff>
    </xdr:from>
    <xdr:ext cx="2293812" cy="1184989"/>
    <xdr:pic>
      <xdr:nvPicPr>
        <xdr:cNvPr id="8" name="Picture 7" descr="Cavendish Farms  Logo">
          <a:extLst>
            <a:ext uri="{FF2B5EF4-FFF2-40B4-BE49-F238E27FC236}">
              <a16:creationId xmlns:a16="http://schemas.microsoft.com/office/drawing/2014/main" id="{8E0DA6FF-A553-4874-A82F-4106ECBD530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83951" y="79375"/>
          <a:ext cx="2293812" cy="1184989"/>
        </a:xfrm>
        <a:prstGeom prst="rect">
          <a:avLst/>
        </a:prstGeom>
      </xdr:spPr>
    </xdr:pic>
    <xdr:clientData/>
  </xdr:oneCellAnchor>
  <xdr:oneCellAnchor>
    <xdr:from>
      <xdr:col>21</xdr:col>
      <xdr:colOff>380999</xdr:colOff>
      <xdr:row>1</xdr:row>
      <xdr:rowOff>111124</xdr:rowOff>
    </xdr:from>
    <xdr:ext cx="1537505" cy="1113521"/>
    <xdr:pic>
      <xdr:nvPicPr>
        <xdr:cNvPr id="9" name="Picture 8" descr="Affinity Group Logo">
          <a:extLst>
            <a:ext uri="{FF2B5EF4-FFF2-40B4-BE49-F238E27FC236}">
              <a16:creationId xmlns:a16="http://schemas.microsoft.com/office/drawing/2014/main" id="{35FF2FA3-F029-4318-B709-A735A5C73FC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182599" y="111124"/>
          <a:ext cx="1537505" cy="1113521"/>
        </a:xfrm>
        <a:prstGeom prst="rect">
          <a:avLst/>
        </a:prstGeom>
      </xdr:spPr>
    </xdr:pic>
    <xdr:clientData/>
  </xdr:oneCellAnchor>
  <xdr:twoCellAnchor>
    <xdr:from>
      <xdr:col>3</xdr:col>
      <xdr:colOff>15875</xdr:colOff>
      <xdr:row>6</xdr:row>
      <xdr:rowOff>47625</xdr:rowOff>
    </xdr:from>
    <xdr:to>
      <xdr:col>9</xdr:col>
      <xdr:colOff>682625</xdr:colOff>
      <xdr:row>6</xdr:row>
      <xdr:rowOff>396875</xdr:rowOff>
    </xdr:to>
    <xdr:sp macro="" textlink="">
      <xdr:nvSpPr>
        <xdr:cNvPr id="10" name="Rounded Rectangle 5">
          <a:hlinkClick xmlns:r="http://schemas.openxmlformats.org/officeDocument/2006/relationships" r:id="rId5"/>
          <a:extLst>
            <a:ext uri="{FF2B5EF4-FFF2-40B4-BE49-F238E27FC236}">
              <a16:creationId xmlns:a16="http://schemas.microsoft.com/office/drawing/2014/main" id="{1E63C39E-D25D-43F8-A77F-52DEFA69F6D2}"/>
            </a:ext>
          </a:extLst>
        </xdr:cNvPr>
        <xdr:cNvSpPr/>
      </xdr:nvSpPr>
      <xdr:spPr>
        <a:xfrm>
          <a:off x="5254625" y="1682750"/>
          <a:ext cx="5064125" cy="3492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949325</xdr:rowOff>
    </xdr:to>
    <xdr:pic>
      <xdr:nvPicPr>
        <xdr:cNvPr id="5" name="Graphic 4" descr="Warning with solid fill">
          <a:extLst>
            <a:ext uri="{FF2B5EF4-FFF2-40B4-BE49-F238E27FC236}">
              <a16:creationId xmlns:a16="http://schemas.microsoft.com/office/drawing/2014/main" id="{7DFA6683-ED00-4651-8B6C-4DD5F2D0C9B8}"/>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20750" cy="946150"/>
        </a:xfrm>
        <a:prstGeom prst="rect">
          <a:avLst/>
        </a:prstGeom>
      </xdr:spPr>
    </xdr:pic>
    <xdr:clientData/>
  </xdr:twoCellAnchor>
  <xdr:twoCellAnchor>
    <xdr:from>
      <xdr:col>4</xdr:col>
      <xdr:colOff>494262</xdr:colOff>
      <xdr:row>30</xdr:row>
      <xdr:rowOff>32117</xdr:rowOff>
    </xdr:from>
    <xdr:to>
      <xdr:col>16</xdr:col>
      <xdr:colOff>684763</xdr:colOff>
      <xdr:row>30</xdr:row>
      <xdr:rowOff>332155</xdr:rowOff>
    </xdr:to>
    <xdr:sp macro="" textlink="">
      <xdr:nvSpPr>
        <xdr:cNvPr id="19" name="Rounded Rectangle 6">
          <a:hlinkClick xmlns:r="http://schemas.openxmlformats.org/officeDocument/2006/relationships" r:id="rId8"/>
          <a:extLst>
            <a:ext uri="{FF2B5EF4-FFF2-40B4-BE49-F238E27FC236}">
              <a16:creationId xmlns:a16="http://schemas.microsoft.com/office/drawing/2014/main" id="{190A132C-C002-46DA-B928-28382D8B8D43}"/>
            </a:ext>
          </a:extLst>
        </xdr:cNvPr>
        <xdr:cNvSpPr/>
      </xdr:nvSpPr>
      <xdr:spPr>
        <a:xfrm>
          <a:off x="6717262" y="13684617"/>
          <a:ext cx="9366251" cy="30003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730250</xdr:colOff>
      <xdr:row>6</xdr:row>
      <xdr:rowOff>15875</xdr:rowOff>
    </xdr:from>
    <xdr:to>
      <xdr:col>2</xdr:col>
      <xdr:colOff>3766058</xdr:colOff>
      <xdr:row>7</xdr:row>
      <xdr:rowOff>12823</xdr:rowOff>
    </xdr:to>
    <xdr:sp macro="" textlink="">
      <xdr:nvSpPr>
        <xdr:cNvPr id="22" name="Rounded Rectangle 4">
          <a:hlinkClick xmlns:r="http://schemas.openxmlformats.org/officeDocument/2006/relationships" r:id="rId9"/>
          <a:extLst>
            <a:ext uri="{FF2B5EF4-FFF2-40B4-BE49-F238E27FC236}">
              <a16:creationId xmlns:a16="http://schemas.microsoft.com/office/drawing/2014/main" id="{05292B4D-DA25-429B-9AE7-F05A3421221B}"/>
            </a:ext>
          </a:extLst>
        </xdr:cNvPr>
        <xdr:cNvSpPr/>
      </xdr:nvSpPr>
      <xdr:spPr>
        <a:xfrm>
          <a:off x="2174875" y="50958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16</xdr:col>
      <xdr:colOff>764138</xdr:colOff>
      <xdr:row>29</xdr:row>
      <xdr:rowOff>260717</xdr:rowOff>
    </xdr:from>
    <xdr:to>
      <xdr:col>23</xdr:col>
      <xdr:colOff>687362</xdr:colOff>
      <xdr:row>30</xdr:row>
      <xdr:rowOff>355967</xdr:rowOff>
    </xdr:to>
    <xdr:sp macro="" textlink="">
      <xdr:nvSpPr>
        <xdr:cNvPr id="21" name="Rounded Rectangle 10">
          <a:hlinkClick xmlns:r="http://schemas.openxmlformats.org/officeDocument/2006/relationships" r:id="rId10"/>
          <a:extLst>
            <a:ext uri="{FF2B5EF4-FFF2-40B4-BE49-F238E27FC236}">
              <a16:creationId xmlns:a16="http://schemas.microsoft.com/office/drawing/2014/main" id="{69265166-B846-4C93-8080-000407D6823A}"/>
            </a:ext>
          </a:extLst>
        </xdr:cNvPr>
        <xdr:cNvSpPr/>
      </xdr:nvSpPr>
      <xdr:spPr>
        <a:xfrm>
          <a:off x="16162888" y="13484592"/>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C5AE942-0B1F-4300-BA80-ED978B612162}"/>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1ABCA71D-030F-47D8-9437-2F85D813E013}"/>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261936</xdr:colOff>
      <xdr:row>1</xdr:row>
      <xdr:rowOff>250032</xdr:rowOff>
    </xdr:from>
    <xdr:ext cx="3822441" cy="996924"/>
    <xdr:pic>
      <xdr:nvPicPr>
        <xdr:cNvPr id="7" name="Picture 6" descr="Cherry Central Logo">
          <a:extLst>
            <a:ext uri="{FF2B5EF4-FFF2-40B4-BE49-F238E27FC236}">
              <a16:creationId xmlns:a16="http://schemas.microsoft.com/office/drawing/2014/main" id="{B41186AB-FDA6-41B4-A7CA-47E1B993B8D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15536" y="192882"/>
          <a:ext cx="3822441" cy="996924"/>
        </a:xfrm>
        <a:prstGeom prst="rect">
          <a:avLst/>
        </a:prstGeom>
      </xdr:spPr>
    </xdr:pic>
    <xdr:clientData/>
  </xdr:oneCellAnchor>
  <xdr:oneCellAnchor>
    <xdr:from>
      <xdr:col>21</xdr:col>
      <xdr:colOff>824839</xdr:colOff>
      <xdr:row>1</xdr:row>
      <xdr:rowOff>333375</xdr:rowOff>
    </xdr:from>
    <xdr:ext cx="2881265" cy="912971"/>
    <xdr:pic>
      <xdr:nvPicPr>
        <xdr:cNvPr id="8" name="Picture 7" descr="Synergy Logo">
          <a:extLst>
            <a:ext uri="{FF2B5EF4-FFF2-40B4-BE49-F238E27FC236}">
              <a16:creationId xmlns:a16="http://schemas.microsoft.com/office/drawing/2014/main" id="{7C568935-6151-4F61-ADC5-01483571D1EC}"/>
            </a:ext>
          </a:extLst>
        </xdr:cNvPr>
        <xdr:cNvPicPr>
          <a:picLocks noChangeAspect="1"/>
        </xdr:cNvPicPr>
      </xdr:nvPicPr>
      <xdr:blipFill>
        <a:blip xmlns:r="http://schemas.openxmlformats.org/officeDocument/2006/relationships" r:embed="rId4"/>
        <a:stretch>
          <a:fillRect/>
        </a:stretch>
      </xdr:blipFill>
      <xdr:spPr>
        <a:xfrm>
          <a:off x="13407364" y="190500"/>
          <a:ext cx="2881265" cy="912971"/>
        </a:xfrm>
        <a:prstGeom prst="rect">
          <a:avLst/>
        </a:prstGeom>
      </xdr:spPr>
    </xdr:pic>
    <xdr:clientData/>
  </xdr:oneCellAnchor>
  <xdr:twoCellAnchor>
    <xdr:from>
      <xdr:col>3</xdr:col>
      <xdr:colOff>47625</xdr:colOff>
      <xdr:row>5</xdr:row>
      <xdr:rowOff>63500</xdr:rowOff>
    </xdr:from>
    <xdr:to>
      <xdr:col>9</xdr:col>
      <xdr:colOff>666751</xdr:colOff>
      <xdr:row>5</xdr:row>
      <xdr:rowOff>403226</xdr:rowOff>
    </xdr:to>
    <xdr:sp macro="" textlink="">
      <xdr:nvSpPr>
        <xdr:cNvPr id="9" name="Rounded Rectangle 5">
          <a:hlinkClick xmlns:r="http://schemas.openxmlformats.org/officeDocument/2006/relationships" r:id="rId5"/>
          <a:extLst>
            <a:ext uri="{FF2B5EF4-FFF2-40B4-BE49-F238E27FC236}">
              <a16:creationId xmlns:a16="http://schemas.microsoft.com/office/drawing/2014/main" id="{C37E2C67-4B88-4798-9173-841D769626C6}"/>
            </a:ext>
          </a:extLst>
        </xdr:cNvPr>
        <xdr:cNvSpPr/>
      </xdr:nvSpPr>
      <xdr:spPr>
        <a:xfrm>
          <a:off x="4905375" y="171450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835025</xdr:colOff>
      <xdr:row>0</xdr:row>
      <xdr:rowOff>952500</xdr:rowOff>
    </xdr:to>
    <xdr:pic>
      <xdr:nvPicPr>
        <xdr:cNvPr id="5" name="Graphic 4" descr="Warning with solid fill">
          <a:extLst>
            <a:ext uri="{FF2B5EF4-FFF2-40B4-BE49-F238E27FC236}">
              <a16:creationId xmlns:a16="http://schemas.microsoft.com/office/drawing/2014/main" id="{F68104B3-771E-40D0-9DF2-06DA7999297B}"/>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20750" cy="949325"/>
        </a:xfrm>
        <a:prstGeom prst="rect">
          <a:avLst/>
        </a:prstGeom>
      </xdr:spPr>
    </xdr:pic>
    <xdr:clientData/>
  </xdr:twoCellAnchor>
  <xdr:twoCellAnchor>
    <xdr:from>
      <xdr:col>17</xdr:col>
      <xdr:colOff>269875</xdr:colOff>
      <xdr:row>18</xdr:row>
      <xdr:rowOff>222250</xdr:rowOff>
    </xdr:from>
    <xdr:to>
      <xdr:col>24</xdr:col>
      <xdr:colOff>621724</xdr:colOff>
      <xdr:row>18</xdr:row>
      <xdr:rowOff>587806</xdr:rowOff>
    </xdr:to>
    <xdr:sp macro="" textlink="">
      <xdr:nvSpPr>
        <xdr:cNvPr id="14" name="Rounded Rectangle 10">
          <a:hlinkClick xmlns:r="http://schemas.openxmlformats.org/officeDocument/2006/relationships" r:id="rId8"/>
          <a:extLst>
            <a:ext uri="{FF2B5EF4-FFF2-40B4-BE49-F238E27FC236}">
              <a16:creationId xmlns:a16="http://schemas.microsoft.com/office/drawing/2014/main" id="{66382DB9-43BE-4F48-80F6-BC10B28A8F99}"/>
            </a:ext>
          </a:extLst>
        </xdr:cNvPr>
        <xdr:cNvSpPr/>
      </xdr:nvSpPr>
      <xdr:spPr>
        <a:xfrm>
          <a:off x="16002000" y="9794875"/>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809625</xdr:colOff>
      <xdr:row>5</xdr:row>
      <xdr:rowOff>63500</xdr:rowOff>
    </xdr:from>
    <xdr:to>
      <xdr:col>2</xdr:col>
      <xdr:colOff>3845433</xdr:colOff>
      <xdr:row>5</xdr:row>
      <xdr:rowOff>409698</xdr:rowOff>
    </xdr:to>
    <xdr:sp macro="" textlink="">
      <xdr:nvSpPr>
        <xdr:cNvPr id="13" name="Rounded Rectangle 4">
          <a:hlinkClick xmlns:r="http://schemas.openxmlformats.org/officeDocument/2006/relationships" r:id="rId9"/>
          <a:extLst>
            <a:ext uri="{FF2B5EF4-FFF2-40B4-BE49-F238E27FC236}">
              <a16:creationId xmlns:a16="http://schemas.microsoft.com/office/drawing/2014/main" id="{5C920A92-F700-4B0A-9B5A-828A50BF0404}"/>
            </a:ext>
          </a:extLst>
        </xdr:cNvPr>
        <xdr:cNvSpPr/>
      </xdr:nvSpPr>
      <xdr:spPr>
        <a:xfrm>
          <a:off x="1778000" y="53498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A168275A-BE89-4D1E-A3A5-1E88E995C043}"/>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1A0D0D01-21B2-4AEF-95FB-B4CA81412EEB}"/>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202407</xdr:colOff>
      <xdr:row>1</xdr:row>
      <xdr:rowOff>321469</xdr:rowOff>
    </xdr:from>
    <xdr:ext cx="3587823" cy="929773"/>
    <xdr:pic>
      <xdr:nvPicPr>
        <xdr:cNvPr id="7" name="Picture 6" descr="Cherry Central Logo">
          <a:extLst>
            <a:ext uri="{FF2B5EF4-FFF2-40B4-BE49-F238E27FC236}">
              <a16:creationId xmlns:a16="http://schemas.microsoft.com/office/drawing/2014/main" id="{2431E871-5B61-418B-97A9-6C560BF51EB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56007" y="188119"/>
          <a:ext cx="3587823" cy="929773"/>
        </a:xfrm>
        <a:prstGeom prst="rect">
          <a:avLst/>
        </a:prstGeom>
      </xdr:spPr>
    </xdr:pic>
    <xdr:clientData/>
  </xdr:oneCellAnchor>
  <xdr:oneCellAnchor>
    <xdr:from>
      <xdr:col>21</xdr:col>
      <xdr:colOff>666750</xdr:colOff>
      <xdr:row>1</xdr:row>
      <xdr:rowOff>333375</xdr:rowOff>
    </xdr:from>
    <xdr:ext cx="2833139" cy="904576"/>
    <xdr:pic>
      <xdr:nvPicPr>
        <xdr:cNvPr id="8" name="Picture 7" descr="Synergy Logo">
          <a:extLst>
            <a:ext uri="{FF2B5EF4-FFF2-40B4-BE49-F238E27FC236}">
              <a16:creationId xmlns:a16="http://schemas.microsoft.com/office/drawing/2014/main" id="{64214EBE-4BD2-4BE9-819B-FE60A54E463F}"/>
            </a:ext>
          </a:extLst>
        </xdr:cNvPr>
        <xdr:cNvPicPr>
          <a:picLocks noChangeAspect="1"/>
        </xdr:cNvPicPr>
      </xdr:nvPicPr>
      <xdr:blipFill>
        <a:blip xmlns:r="http://schemas.openxmlformats.org/officeDocument/2006/relationships" r:embed="rId4"/>
        <a:stretch>
          <a:fillRect/>
        </a:stretch>
      </xdr:blipFill>
      <xdr:spPr>
        <a:xfrm>
          <a:off x="13411200" y="190500"/>
          <a:ext cx="2833139" cy="904576"/>
        </a:xfrm>
        <a:prstGeom prst="rect">
          <a:avLst/>
        </a:prstGeom>
      </xdr:spPr>
    </xdr:pic>
    <xdr:clientData/>
  </xdr:oneCellAnchor>
  <xdr:twoCellAnchor>
    <xdr:from>
      <xdr:col>3</xdr:col>
      <xdr:colOff>47625</xdr:colOff>
      <xdr:row>5</xdr:row>
      <xdr:rowOff>95250</xdr:rowOff>
    </xdr:from>
    <xdr:to>
      <xdr:col>9</xdr:col>
      <xdr:colOff>666751</xdr:colOff>
      <xdr:row>5</xdr:row>
      <xdr:rowOff>434976</xdr:rowOff>
    </xdr:to>
    <xdr:sp macro="" textlink="">
      <xdr:nvSpPr>
        <xdr:cNvPr id="9" name="Rounded Rectangle 5">
          <a:hlinkClick xmlns:r="http://schemas.openxmlformats.org/officeDocument/2006/relationships" r:id="rId5"/>
          <a:extLst>
            <a:ext uri="{FF2B5EF4-FFF2-40B4-BE49-F238E27FC236}">
              <a16:creationId xmlns:a16="http://schemas.microsoft.com/office/drawing/2014/main" id="{C753EC07-ED5E-4A20-B331-98DB59297CDB}"/>
            </a:ext>
          </a:extLst>
        </xdr:cNvPr>
        <xdr:cNvSpPr/>
      </xdr:nvSpPr>
      <xdr:spPr>
        <a:xfrm>
          <a:off x="4556125" y="17462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835025</xdr:colOff>
      <xdr:row>0</xdr:row>
      <xdr:rowOff>955675</xdr:rowOff>
    </xdr:to>
    <xdr:pic>
      <xdr:nvPicPr>
        <xdr:cNvPr id="5" name="Graphic 4" descr="Warning with solid fill">
          <a:extLst>
            <a:ext uri="{FF2B5EF4-FFF2-40B4-BE49-F238E27FC236}">
              <a16:creationId xmlns:a16="http://schemas.microsoft.com/office/drawing/2014/main" id="{08A8C48A-CA91-49DA-AF2D-9B3CB77F2DFA}"/>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20750" cy="952500"/>
        </a:xfrm>
        <a:prstGeom prst="rect">
          <a:avLst/>
        </a:prstGeom>
      </xdr:spPr>
    </xdr:pic>
    <xdr:clientData/>
  </xdr:twoCellAnchor>
  <xdr:twoCellAnchor>
    <xdr:from>
      <xdr:col>17</xdr:col>
      <xdr:colOff>285750</xdr:colOff>
      <xdr:row>11</xdr:row>
      <xdr:rowOff>174625</xdr:rowOff>
    </xdr:from>
    <xdr:to>
      <xdr:col>24</xdr:col>
      <xdr:colOff>637599</xdr:colOff>
      <xdr:row>11</xdr:row>
      <xdr:rowOff>540181</xdr:rowOff>
    </xdr:to>
    <xdr:sp macro="" textlink="">
      <xdr:nvSpPr>
        <xdr:cNvPr id="14" name="Rounded Rectangle 10">
          <a:hlinkClick xmlns:r="http://schemas.openxmlformats.org/officeDocument/2006/relationships" r:id="rId8"/>
          <a:extLst>
            <a:ext uri="{FF2B5EF4-FFF2-40B4-BE49-F238E27FC236}">
              <a16:creationId xmlns:a16="http://schemas.microsoft.com/office/drawing/2014/main" id="{7437908C-451E-4E95-B830-77EEE8302573}"/>
            </a:ext>
          </a:extLst>
        </xdr:cNvPr>
        <xdr:cNvSpPr/>
      </xdr:nvSpPr>
      <xdr:spPr>
        <a:xfrm>
          <a:off x="15668625" y="9366250"/>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492125</xdr:colOff>
      <xdr:row>5</xdr:row>
      <xdr:rowOff>95250</xdr:rowOff>
    </xdr:from>
    <xdr:to>
      <xdr:col>2</xdr:col>
      <xdr:colOff>3527933</xdr:colOff>
      <xdr:row>5</xdr:row>
      <xdr:rowOff>441448</xdr:rowOff>
    </xdr:to>
    <xdr:sp macro="" textlink="">
      <xdr:nvSpPr>
        <xdr:cNvPr id="13" name="Rounded Rectangle 4">
          <a:hlinkClick xmlns:r="http://schemas.openxmlformats.org/officeDocument/2006/relationships" r:id="rId9"/>
          <a:extLst>
            <a:ext uri="{FF2B5EF4-FFF2-40B4-BE49-F238E27FC236}">
              <a16:creationId xmlns:a16="http://schemas.microsoft.com/office/drawing/2014/main" id="{C078591D-6538-4DCE-8EBF-9D577DBAE73B}"/>
            </a:ext>
          </a:extLst>
        </xdr:cNvPr>
        <xdr:cNvSpPr/>
      </xdr:nvSpPr>
      <xdr:spPr>
        <a:xfrm>
          <a:off x="1460500" y="500062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E7AA0F19-37FE-48CB-A032-103882940F27}"/>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AE1EB171-D705-4665-B45C-9A229AB54335}"/>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19</xdr:col>
      <xdr:colOff>50800</xdr:colOff>
      <xdr:row>1</xdr:row>
      <xdr:rowOff>25400</xdr:rowOff>
    </xdr:from>
    <xdr:ext cx="2413000" cy="1316797"/>
    <xdr:pic>
      <xdr:nvPicPr>
        <xdr:cNvPr id="8" name="Picture 7" descr="Classic Delight Logo">
          <a:extLst>
            <a:ext uri="{FF2B5EF4-FFF2-40B4-BE49-F238E27FC236}">
              <a16:creationId xmlns:a16="http://schemas.microsoft.com/office/drawing/2014/main" id="{7F5D2208-C839-4E1F-8682-E988BF920F0F}"/>
            </a:ext>
          </a:extLst>
        </xdr:cNvPr>
        <xdr:cNvPicPr>
          <a:picLocks noChangeAspect="1"/>
        </xdr:cNvPicPr>
      </xdr:nvPicPr>
      <xdr:blipFill>
        <a:blip xmlns:r="http://schemas.openxmlformats.org/officeDocument/2006/relationships" r:embed="rId3"/>
        <a:stretch>
          <a:fillRect/>
        </a:stretch>
      </xdr:blipFill>
      <xdr:spPr>
        <a:xfrm>
          <a:off x="11633200" y="25400"/>
          <a:ext cx="2413000" cy="1316797"/>
        </a:xfrm>
        <a:prstGeom prst="rect">
          <a:avLst/>
        </a:prstGeom>
      </xdr:spPr>
    </xdr:pic>
    <xdr:clientData/>
  </xdr:oneCellAnchor>
  <xdr:twoCellAnchor>
    <xdr:from>
      <xdr:col>3</xdr:col>
      <xdr:colOff>79375</xdr:colOff>
      <xdr:row>6</xdr:row>
      <xdr:rowOff>47625</xdr:rowOff>
    </xdr:from>
    <xdr:to>
      <xdr:col>9</xdr:col>
      <xdr:colOff>603251</xdr:colOff>
      <xdr:row>6</xdr:row>
      <xdr:rowOff>387351</xdr:rowOff>
    </xdr:to>
    <xdr:sp macro="" textlink="">
      <xdr:nvSpPr>
        <xdr:cNvPr id="9" name="Rounded Rectangle 5">
          <a:hlinkClick xmlns:r="http://schemas.openxmlformats.org/officeDocument/2006/relationships" r:id="rId4"/>
          <a:extLst>
            <a:ext uri="{FF2B5EF4-FFF2-40B4-BE49-F238E27FC236}">
              <a16:creationId xmlns:a16="http://schemas.microsoft.com/office/drawing/2014/main" id="{AF216310-9448-4AC7-AF19-7CFDDFEF9839}"/>
            </a:ext>
          </a:extLst>
        </xdr:cNvPr>
        <xdr:cNvSpPr/>
      </xdr:nvSpPr>
      <xdr:spPr>
        <a:xfrm>
          <a:off x="4984750" y="16827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927100</xdr:rowOff>
    </xdr:to>
    <xdr:pic>
      <xdr:nvPicPr>
        <xdr:cNvPr id="10" name="Graphic 9" descr="Warning with solid fill">
          <a:extLst>
            <a:ext uri="{FF2B5EF4-FFF2-40B4-BE49-F238E27FC236}">
              <a16:creationId xmlns:a16="http://schemas.microsoft.com/office/drawing/2014/main" id="{89B54163-0A35-44E8-AB15-E98245736385}"/>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0"/>
          <a:ext cx="914400" cy="927100"/>
        </a:xfrm>
        <a:prstGeom prst="rect">
          <a:avLst/>
        </a:prstGeom>
      </xdr:spPr>
    </xdr:pic>
    <xdr:clientData/>
  </xdr:twoCellAnchor>
  <xdr:twoCellAnchor>
    <xdr:from>
      <xdr:col>4</xdr:col>
      <xdr:colOff>414887</xdr:colOff>
      <xdr:row>34</xdr:row>
      <xdr:rowOff>367</xdr:rowOff>
    </xdr:from>
    <xdr:to>
      <xdr:col>16</xdr:col>
      <xdr:colOff>605388</xdr:colOff>
      <xdr:row>34</xdr:row>
      <xdr:rowOff>300405</xdr:rowOff>
    </xdr:to>
    <xdr:sp macro="" textlink="">
      <xdr:nvSpPr>
        <xdr:cNvPr id="15" name="Rounded Rectangle 6">
          <a:hlinkClick xmlns:r="http://schemas.openxmlformats.org/officeDocument/2006/relationships" r:id="rId7"/>
          <a:extLst>
            <a:ext uri="{FF2B5EF4-FFF2-40B4-BE49-F238E27FC236}">
              <a16:creationId xmlns:a16="http://schemas.microsoft.com/office/drawing/2014/main" id="{B0231B00-9247-4E68-824A-9D2B1E5FE149}"/>
            </a:ext>
          </a:extLst>
        </xdr:cNvPr>
        <xdr:cNvSpPr/>
      </xdr:nvSpPr>
      <xdr:spPr>
        <a:xfrm>
          <a:off x="6622012" y="13652867"/>
          <a:ext cx="9366251" cy="30003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777875</xdr:colOff>
      <xdr:row>6</xdr:row>
      <xdr:rowOff>47625</xdr:rowOff>
    </xdr:from>
    <xdr:to>
      <xdr:col>3</xdr:col>
      <xdr:colOff>19558</xdr:colOff>
      <xdr:row>6</xdr:row>
      <xdr:rowOff>393823</xdr:rowOff>
    </xdr:to>
    <xdr:sp macro="" textlink="">
      <xdr:nvSpPr>
        <xdr:cNvPr id="18" name="Rounded Rectangle 4">
          <a:hlinkClick xmlns:r="http://schemas.openxmlformats.org/officeDocument/2006/relationships" r:id="rId8"/>
          <a:extLst>
            <a:ext uri="{FF2B5EF4-FFF2-40B4-BE49-F238E27FC236}">
              <a16:creationId xmlns:a16="http://schemas.microsoft.com/office/drawing/2014/main" id="{5154F427-F5A7-4C32-BEB6-8D76CC31F8FD}"/>
            </a:ext>
          </a:extLst>
        </xdr:cNvPr>
        <xdr:cNvSpPr/>
      </xdr:nvSpPr>
      <xdr:spPr>
        <a:xfrm>
          <a:off x="1889125" y="466725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16</xdr:col>
      <xdr:colOff>684763</xdr:colOff>
      <xdr:row>32</xdr:row>
      <xdr:rowOff>117842</xdr:rowOff>
    </xdr:from>
    <xdr:to>
      <xdr:col>23</xdr:col>
      <xdr:colOff>607987</xdr:colOff>
      <xdr:row>34</xdr:row>
      <xdr:rowOff>324217</xdr:rowOff>
    </xdr:to>
    <xdr:sp macro="" textlink="">
      <xdr:nvSpPr>
        <xdr:cNvPr id="17" name="Rounded Rectangle 10">
          <a:hlinkClick xmlns:r="http://schemas.openxmlformats.org/officeDocument/2006/relationships" r:id="rId9"/>
          <a:extLst>
            <a:ext uri="{FF2B5EF4-FFF2-40B4-BE49-F238E27FC236}">
              <a16:creationId xmlns:a16="http://schemas.microsoft.com/office/drawing/2014/main" id="{4CAF83E8-43EE-4A7B-870D-35499F8C4768}"/>
            </a:ext>
          </a:extLst>
        </xdr:cNvPr>
        <xdr:cNvSpPr/>
      </xdr:nvSpPr>
      <xdr:spPr>
        <a:xfrm>
          <a:off x="16067638" y="13452842"/>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B6C191A9-8DB1-42E2-B505-D2803BE1E247}"/>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85EEBBDA-709B-4179-AE92-1E0E01EAFE66}"/>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381000</xdr:colOff>
      <xdr:row>1</xdr:row>
      <xdr:rowOff>63500</xdr:rowOff>
    </xdr:from>
    <xdr:ext cx="2238375" cy="1143000"/>
    <xdr:pic>
      <xdr:nvPicPr>
        <xdr:cNvPr id="14" name="Picture 7" descr="Conagra Foodservice Logo">
          <a:extLst>
            <a:ext uri="{FF2B5EF4-FFF2-40B4-BE49-F238E27FC236}">
              <a16:creationId xmlns:a16="http://schemas.microsoft.com/office/drawing/2014/main" id="{2FD7A93A-7983-44B2-9059-4762620BA3A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097250" y="63500"/>
          <a:ext cx="2238375" cy="1143000"/>
        </a:xfrm>
        <a:prstGeom prst="rect">
          <a:avLst/>
        </a:prstGeom>
        <a:noFill/>
        <a:ln>
          <a:noFill/>
        </a:ln>
      </xdr:spPr>
    </xdr:pic>
    <xdr:clientData/>
  </xdr:oneCellAnchor>
  <xdr:twoCellAnchor>
    <xdr:from>
      <xdr:col>19</xdr:col>
      <xdr:colOff>412750</xdr:colOff>
      <xdr:row>1</xdr:row>
      <xdr:rowOff>365125</xdr:rowOff>
    </xdr:from>
    <xdr:to>
      <xdr:col>22</xdr:col>
      <xdr:colOff>809625</xdr:colOff>
      <xdr:row>3</xdr:row>
      <xdr:rowOff>133350</xdr:rowOff>
    </xdr:to>
    <xdr:pic>
      <xdr:nvPicPr>
        <xdr:cNvPr id="9" name="Picture 8" descr="Acxion Logo">
          <a:extLst>
            <a:ext uri="{FF2B5EF4-FFF2-40B4-BE49-F238E27FC236}">
              <a16:creationId xmlns:a16="http://schemas.microsoft.com/office/drawing/2014/main" id="{3C2A703B-8DA4-4A4C-8893-F1D76B99E2B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995150" y="193675"/>
          <a:ext cx="2025650" cy="32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31750</xdr:colOff>
      <xdr:row>6</xdr:row>
      <xdr:rowOff>47625</xdr:rowOff>
    </xdr:from>
    <xdr:to>
      <xdr:col>9</xdr:col>
      <xdr:colOff>555626</xdr:colOff>
      <xdr:row>6</xdr:row>
      <xdr:rowOff>387351</xdr:rowOff>
    </xdr:to>
    <xdr:sp macro="" textlink="">
      <xdr:nvSpPr>
        <xdr:cNvPr id="10" name="Rounded Rectangle 5">
          <a:hlinkClick xmlns:r="http://schemas.openxmlformats.org/officeDocument/2006/relationships" r:id="rId5"/>
          <a:extLst>
            <a:ext uri="{FF2B5EF4-FFF2-40B4-BE49-F238E27FC236}">
              <a16:creationId xmlns:a16="http://schemas.microsoft.com/office/drawing/2014/main" id="{7EB5CAAE-2CCA-47DB-A0D4-E4AA80D30359}"/>
            </a:ext>
          </a:extLst>
        </xdr:cNvPr>
        <xdr:cNvSpPr/>
      </xdr:nvSpPr>
      <xdr:spPr>
        <a:xfrm>
          <a:off x="5270500" y="16827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927100</xdr:rowOff>
    </xdr:to>
    <xdr:pic>
      <xdr:nvPicPr>
        <xdr:cNvPr id="8" name="Graphic 7" descr="Warning with solid fill">
          <a:extLst>
            <a:ext uri="{FF2B5EF4-FFF2-40B4-BE49-F238E27FC236}">
              <a16:creationId xmlns:a16="http://schemas.microsoft.com/office/drawing/2014/main" id="{2FE6573C-4B2A-4A15-9B9F-4EA6B0726055}"/>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14400" cy="927100"/>
        </a:xfrm>
        <a:prstGeom prst="rect">
          <a:avLst/>
        </a:prstGeom>
      </xdr:spPr>
    </xdr:pic>
    <xdr:clientData/>
  </xdr:twoCellAnchor>
  <xdr:twoCellAnchor>
    <xdr:from>
      <xdr:col>4</xdr:col>
      <xdr:colOff>557762</xdr:colOff>
      <xdr:row>47</xdr:row>
      <xdr:rowOff>16242</xdr:rowOff>
    </xdr:from>
    <xdr:to>
      <xdr:col>16</xdr:col>
      <xdr:colOff>748263</xdr:colOff>
      <xdr:row>47</xdr:row>
      <xdr:rowOff>316280</xdr:rowOff>
    </xdr:to>
    <xdr:sp macro="" textlink="">
      <xdr:nvSpPr>
        <xdr:cNvPr id="13" name="Rounded Rectangle 6">
          <a:hlinkClick xmlns:r="http://schemas.openxmlformats.org/officeDocument/2006/relationships" r:id="rId8"/>
          <a:extLst>
            <a:ext uri="{FF2B5EF4-FFF2-40B4-BE49-F238E27FC236}">
              <a16:creationId xmlns:a16="http://schemas.microsoft.com/office/drawing/2014/main" id="{8E56077D-8D5A-4263-8522-CD7B61DCCF74}"/>
            </a:ext>
          </a:extLst>
        </xdr:cNvPr>
        <xdr:cNvSpPr/>
      </xdr:nvSpPr>
      <xdr:spPr>
        <a:xfrm>
          <a:off x="7098262" y="17446992"/>
          <a:ext cx="9366251" cy="30003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714375</xdr:colOff>
      <xdr:row>6</xdr:row>
      <xdr:rowOff>47625</xdr:rowOff>
    </xdr:from>
    <xdr:to>
      <xdr:col>2</xdr:col>
      <xdr:colOff>3750183</xdr:colOff>
      <xdr:row>6</xdr:row>
      <xdr:rowOff>393823</xdr:rowOff>
    </xdr:to>
    <xdr:sp macro="" textlink="">
      <xdr:nvSpPr>
        <xdr:cNvPr id="17" name="Rounded Rectangle 4">
          <a:hlinkClick xmlns:r="http://schemas.openxmlformats.org/officeDocument/2006/relationships" r:id="rId9"/>
          <a:extLst>
            <a:ext uri="{FF2B5EF4-FFF2-40B4-BE49-F238E27FC236}">
              <a16:creationId xmlns:a16="http://schemas.microsoft.com/office/drawing/2014/main" id="{551F6C3C-03C9-46F2-823F-148A87B3F17C}"/>
            </a:ext>
          </a:extLst>
        </xdr:cNvPr>
        <xdr:cNvSpPr/>
      </xdr:nvSpPr>
      <xdr:spPr>
        <a:xfrm>
          <a:off x="2159000" y="476250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33888</xdr:colOff>
      <xdr:row>45</xdr:row>
      <xdr:rowOff>133717</xdr:rowOff>
    </xdr:from>
    <xdr:to>
      <xdr:col>23</xdr:col>
      <xdr:colOff>750862</xdr:colOff>
      <xdr:row>47</xdr:row>
      <xdr:rowOff>340092</xdr:rowOff>
    </xdr:to>
    <xdr:sp macro="" textlink="">
      <xdr:nvSpPr>
        <xdr:cNvPr id="16" name="Rounded Rectangle 10">
          <a:hlinkClick xmlns:r="http://schemas.openxmlformats.org/officeDocument/2006/relationships" r:id="rId10"/>
          <a:extLst>
            <a:ext uri="{FF2B5EF4-FFF2-40B4-BE49-F238E27FC236}">
              <a16:creationId xmlns:a16="http://schemas.microsoft.com/office/drawing/2014/main" id="{4F04AE81-ADFE-4193-863B-18F9D4DB9634}"/>
            </a:ext>
          </a:extLst>
        </xdr:cNvPr>
        <xdr:cNvSpPr/>
      </xdr:nvSpPr>
      <xdr:spPr>
        <a:xfrm>
          <a:off x="16543888" y="1724696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60323</xdr:colOff>
      <xdr:row>2</xdr:row>
      <xdr:rowOff>47624</xdr:rowOff>
    </xdr:from>
    <xdr:to>
      <xdr:col>5</xdr:col>
      <xdr:colOff>117475</xdr:colOff>
      <xdr:row>2</xdr:row>
      <xdr:rowOff>295275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C7E4BF3C-807D-4C03-9EBB-687E2D5B04FB}"/>
            </a:ext>
          </a:extLst>
        </xdr:cNvPr>
        <xdr:cNvSpPr/>
      </xdr:nvSpPr>
      <xdr:spPr>
        <a:xfrm flipH="1">
          <a:off x="60323" y="1762124"/>
          <a:ext cx="5391152" cy="142876"/>
        </a:xfrm>
        <a:prstGeom prst="homePlate">
          <a:avLst/>
        </a:prstGeom>
        <a:solidFill>
          <a:srgbClr val="003A74"/>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400" b="1">
              <a:solidFill>
                <a:schemeClr val="bg1"/>
              </a:solidFill>
            </a:rPr>
            <a:t>NEED HELP? CLICK HERE FOR INSTRUCTIONS</a:t>
          </a:r>
          <a:r>
            <a:rPr lang="en-US" sz="1400" b="1" baseline="0">
              <a:solidFill>
                <a:schemeClr val="bg1"/>
              </a:solidFill>
            </a:rPr>
            <a:t> TO COMPLETE THE PACKET.</a:t>
          </a:r>
          <a:endParaRPr lang="en-US" sz="1400" b="1">
            <a:solidFill>
              <a:schemeClr val="bg1"/>
            </a:solidFill>
          </a:endParaRPr>
        </a:p>
      </xdr:txBody>
    </xdr:sp>
    <xdr:clientData/>
  </xdr:twoCellAnchor>
  <xdr:twoCellAnchor>
    <xdr:from>
      <xdr:col>0</xdr:col>
      <xdr:colOff>68033</xdr:colOff>
      <xdr:row>1</xdr:row>
      <xdr:rowOff>49442</xdr:rowOff>
    </xdr:from>
    <xdr:to>
      <xdr:col>9</xdr:col>
      <xdr:colOff>1945820</xdr:colOff>
      <xdr:row>2</xdr:row>
      <xdr:rowOff>0</xdr:rowOff>
    </xdr:to>
    <xdr:pic>
      <xdr:nvPicPr>
        <xdr:cNvPr id="3" name="Picture 2" descr="Green silhouettes of two farmers and a chicken and family in front of a silhouette of darker green farmland, and a dark blue silhouette of a barn and trees.  This all sits in front of a light blue sky with white cumulous clouds.">
          <a:extLst>
            <a:ext uri="{FF2B5EF4-FFF2-40B4-BE49-F238E27FC236}">
              <a16:creationId xmlns:a16="http://schemas.microsoft.com/office/drawing/2014/main" id="{EC87C3AC-B29A-4242-B2A0-5749D436448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918"/>
        <a:stretch/>
      </xdr:blipFill>
      <xdr:spPr>
        <a:xfrm>
          <a:off x="68033" y="4771121"/>
          <a:ext cx="12123966" cy="3148236"/>
        </a:xfrm>
        <a:prstGeom prst="rect">
          <a:avLst/>
        </a:prstGeom>
        <a:ln w="12700">
          <a:noFill/>
        </a:ln>
      </xdr:spPr>
    </xdr:pic>
    <xdr:clientData/>
  </xdr:twoCellAnchor>
  <xdr:twoCellAnchor>
    <xdr:from>
      <xdr:col>5</xdr:col>
      <xdr:colOff>171451</xdr:colOff>
      <xdr:row>2</xdr:row>
      <xdr:rowOff>47625</xdr:rowOff>
    </xdr:from>
    <xdr:to>
      <xdr:col>9</xdr:col>
      <xdr:colOff>1254125</xdr:colOff>
      <xdr:row>2</xdr:row>
      <xdr:rowOff>295275</xdr:rowOff>
    </xdr:to>
    <xdr:sp macro="" textlink="">
      <xdr:nvSpPr>
        <xdr:cNvPr id="7" name="Pentagon 4">
          <a:extLst>
            <a:ext uri="{FF2B5EF4-FFF2-40B4-BE49-F238E27FC236}">
              <a16:creationId xmlns:a16="http://schemas.microsoft.com/office/drawing/2014/main" id="{AB101D0E-3815-417E-8A5C-CAE031AA4113}"/>
            </a:ext>
          </a:extLst>
        </xdr:cNvPr>
        <xdr:cNvSpPr/>
      </xdr:nvSpPr>
      <xdr:spPr>
        <a:xfrm>
          <a:off x="5505451" y="1762125"/>
          <a:ext cx="5159374" cy="142875"/>
        </a:xfrm>
        <a:prstGeom prst="homePlate">
          <a:avLst/>
        </a:prstGeom>
        <a:solidFill>
          <a:srgbClr val="003A74"/>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solidFill>
                <a:schemeClr val="bg1"/>
              </a:solidFill>
            </a:rPr>
            <a:t>COMPLETED PACKET DUE TO </a:t>
          </a:r>
          <a:r>
            <a:rPr lang="en-US" sz="1400" b="1" u="sng" baseline="0">
              <a:solidFill>
                <a:schemeClr val="bg1"/>
              </a:solidFill>
            </a:rPr>
            <a:t>donatedfoods@dese.mo.gov</a:t>
          </a:r>
          <a:r>
            <a:rPr lang="en-US" sz="1400" b="1" baseline="0">
              <a:solidFill>
                <a:schemeClr val="bg1"/>
              </a:solidFill>
            </a:rPr>
            <a:t> BY March  2</a:t>
          </a:r>
        </a:p>
      </xdr:txBody>
    </xdr:sp>
    <xdr:clientData/>
  </xdr:twoCellAnchor>
  <xdr:twoCellAnchor editAs="oneCell">
    <xdr:from>
      <xdr:col>0</xdr:col>
      <xdr:colOff>0</xdr:colOff>
      <xdr:row>0</xdr:row>
      <xdr:rowOff>0</xdr:rowOff>
    </xdr:from>
    <xdr:to>
      <xdr:col>0</xdr:col>
      <xdr:colOff>920750</xdr:colOff>
      <xdr:row>0</xdr:row>
      <xdr:rowOff>914400</xdr:rowOff>
    </xdr:to>
    <xdr:pic>
      <xdr:nvPicPr>
        <xdr:cNvPr id="6" name="Graphic 5" descr="Warning with solid fill">
          <a:extLst>
            <a:ext uri="{FF2B5EF4-FFF2-40B4-BE49-F238E27FC236}">
              <a16:creationId xmlns:a16="http://schemas.microsoft.com/office/drawing/2014/main" id="{04E326DC-57A5-4725-BFBC-09936D575A1A}"/>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0" y="0"/>
          <a:ext cx="920750" cy="9144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3C04E234-15C5-4CCF-9A46-58DD1F4D1899}"/>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BAD37C12-9429-4222-BBEB-12F75273EFD3}"/>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3</xdr:col>
      <xdr:colOff>15875</xdr:colOff>
      <xdr:row>6</xdr:row>
      <xdr:rowOff>47625</xdr:rowOff>
    </xdr:from>
    <xdr:to>
      <xdr:col>8</xdr:col>
      <xdr:colOff>698501</xdr:colOff>
      <xdr:row>6</xdr:row>
      <xdr:rowOff>387351</xdr:rowOff>
    </xdr:to>
    <xdr:sp macro="" textlink="">
      <xdr:nvSpPr>
        <xdr:cNvPr id="8" name="Rounded Rectangle 5">
          <a:hlinkClick xmlns:r="http://schemas.openxmlformats.org/officeDocument/2006/relationships" r:id="rId3"/>
          <a:extLst>
            <a:ext uri="{FF2B5EF4-FFF2-40B4-BE49-F238E27FC236}">
              <a16:creationId xmlns:a16="http://schemas.microsoft.com/office/drawing/2014/main" id="{E1E8DB58-8805-4021-8092-58F103C7C92B}"/>
            </a:ext>
          </a:extLst>
        </xdr:cNvPr>
        <xdr:cNvSpPr/>
      </xdr:nvSpPr>
      <xdr:spPr>
        <a:xfrm>
          <a:off x="5175250" y="171450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oneCellAnchor>
    <xdr:from>
      <xdr:col>19</xdr:col>
      <xdr:colOff>635000</xdr:colOff>
      <xdr:row>1</xdr:row>
      <xdr:rowOff>127000</xdr:rowOff>
    </xdr:from>
    <xdr:ext cx="1246909" cy="1257932"/>
    <xdr:pic>
      <xdr:nvPicPr>
        <xdr:cNvPr id="5" name="Picture 4" descr="Foster Farms logo">
          <a:extLst>
            <a:ext uri="{FF2B5EF4-FFF2-40B4-BE49-F238E27FC236}">
              <a16:creationId xmlns:a16="http://schemas.microsoft.com/office/drawing/2014/main" id="{A7C46457-2C12-416B-ABA6-D921B11DA36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85000" y="127000"/>
          <a:ext cx="1246909" cy="1257932"/>
        </a:xfrm>
        <a:prstGeom prst="rect">
          <a:avLst/>
        </a:prstGeom>
      </xdr:spPr>
    </xdr:pic>
    <xdr:clientData/>
  </xdr:oneCellAnchor>
  <xdr:twoCellAnchor editAs="oneCell">
    <xdr:from>
      <xdr:col>0</xdr:col>
      <xdr:colOff>0</xdr:colOff>
      <xdr:row>0</xdr:row>
      <xdr:rowOff>0</xdr:rowOff>
    </xdr:from>
    <xdr:to>
      <xdr:col>1</xdr:col>
      <xdr:colOff>739775</xdr:colOff>
      <xdr:row>0</xdr:row>
      <xdr:rowOff>927100</xdr:rowOff>
    </xdr:to>
    <xdr:pic>
      <xdr:nvPicPr>
        <xdr:cNvPr id="10" name="Graphic 9" descr="Warning with solid fill">
          <a:extLst>
            <a:ext uri="{FF2B5EF4-FFF2-40B4-BE49-F238E27FC236}">
              <a16:creationId xmlns:a16="http://schemas.microsoft.com/office/drawing/2014/main" id="{AFCBECF3-CFC3-4FD2-8AD8-CECAE5B77C4E}"/>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0"/>
          <a:ext cx="914400" cy="927100"/>
        </a:xfrm>
        <a:prstGeom prst="rect">
          <a:avLst/>
        </a:prstGeom>
      </xdr:spPr>
    </xdr:pic>
    <xdr:clientData/>
  </xdr:twoCellAnchor>
  <xdr:twoCellAnchor>
    <xdr:from>
      <xdr:col>6</xdr:col>
      <xdr:colOff>18012</xdr:colOff>
      <xdr:row>37</xdr:row>
      <xdr:rowOff>301992</xdr:rowOff>
    </xdr:from>
    <xdr:to>
      <xdr:col>17</xdr:col>
      <xdr:colOff>145013</xdr:colOff>
      <xdr:row>37</xdr:row>
      <xdr:rowOff>602030</xdr:rowOff>
    </xdr:to>
    <xdr:sp macro="" textlink="">
      <xdr:nvSpPr>
        <xdr:cNvPr id="24" name="Rounded Rectangle 6">
          <a:hlinkClick xmlns:r="http://schemas.openxmlformats.org/officeDocument/2006/relationships" r:id="rId7"/>
          <a:extLst>
            <a:ext uri="{FF2B5EF4-FFF2-40B4-BE49-F238E27FC236}">
              <a16:creationId xmlns:a16="http://schemas.microsoft.com/office/drawing/2014/main" id="{282B08C9-CFE5-42B3-9DC7-821559D990F0}"/>
            </a:ext>
          </a:extLst>
        </xdr:cNvPr>
        <xdr:cNvSpPr/>
      </xdr:nvSpPr>
      <xdr:spPr>
        <a:xfrm>
          <a:off x="8241262" y="15430867"/>
          <a:ext cx="9366251" cy="30003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1016000</xdr:colOff>
      <xdr:row>6</xdr:row>
      <xdr:rowOff>47625</xdr:rowOff>
    </xdr:from>
    <xdr:to>
      <xdr:col>2</xdr:col>
      <xdr:colOff>4051808</xdr:colOff>
      <xdr:row>6</xdr:row>
      <xdr:rowOff>393823</xdr:rowOff>
    </xdr:to>
    <xdr:sp macro="" textlink="">
      <xdr:nvSpPr>
        <xdr:cNvPr id="27" name="Rounded Rectangle 4">
          <a:hlinkClick xmlns:r="http://schemas.openxmlformats.org/officeDocument/2006/relationships" r:id="rId8"/>
          <a:extLst>
            <a:ext uri="{FF2B5EF4-FFF2-40B4-BE49-F238E27FC236}">
              <a16:creationId xmlns:a16="http://schemas.microsoft.com/office/drawing/2014/main" id="{600061E6-D6B3-4F84-A1F1-BD0DCB7EBF7B}"/>
            </a:ext>
          </a:extLst>
        </xdr:cNvPr>
        <xdr:cNvSpPr/>
      </xdr:nvSpPr>
      <xdr:spPr>
        <a:xfrm>
          <a:off x="2079625" y="53498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224388</xdr:colOff>
      <xdr:row>37</xdr:row>
      <xdr:rowOff>101967</xdr:rowOff>
    </xdr:from>
    <xdr:to>
      <xdr:col>23</xdr:col>
      <xdr:colOff>750862</xdr:colOff>
      <xdr:row>37</xdr:row>
      <xdr:rowOff>603250</xdr:rowOff>
    </xdr:to>
    <xdr:sp macro="" textlink="">
      <xdr:nvSpPr>
        <xdr:cNvPr id="23" name="Rounded Rectangle 10">
          <a:hlinkClick xmlns:r="http://schemas.openxmlformats.org/officeDocument/2006/relationships" r:id="rId9"/>
          <a:extLst>
            <a:ext uri="{FF2B5EF4-FFF2-40B4-BE49-F238E27FC236}">
              <a16:creationId xmlns:a16="http://schemas.microsoft.com/office/drawing/2014/main" id="{00499120-2AE1-43E0-8329-8A81F1B771E8}"/>
            </a:ext>
          </a:extLst>
        </xdr:cNvPr>
        <xdr:cNvSpPr/>
      </xdr:nvSpPr>
      <xdr:spPr>
        <a:xfrm>
          <a:off x="17686888" y="15230842"/>
          <a:ext cx="5955724" cy="50128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24E29CAE-C690-4081-B63C-890EE33359E5}"/>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92D1E5E7-5728-4C31-BBA2-F595A47EAFAA}"/>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555625</xdr:colOff>
      <xdr:row>1</xdr:row>
      <xdr:rowOff>158750</xdr:rowOff>
    </xdr:from>
    <xdr:ext cx="3180755" cy="1112836"/>
    <xdr:pic>
      <xdr:nvPicPr>
        <xdr:cNvPr id="7" name="Picture 6" descr="Gold Creek Foods Logo">
          <a:extLst>
            <a:ext uri="{FF2B5EF4-FFF2-40B4-BE49-F238E27FC236}">
              <a16:creationId xmlns:a16="http://schemas.microsoft.com/office/drawing/2014/main" id="{0802E9E8-B05A-4BE1-BDB1-91EA290CA3DE}"/>
            </a:ext>
          </a:extLst>
        </xdr:cNvPr>
        <xdr:cNvPicPr>
          <a:picLocks noChangeAspect="1"/>
        </xdr:cNvPicPr>
      </xdr:nvPicPr>
      <xdr:blipFill>
        <a:blip xmlns:r="http://schemas.openxmlformats.org/officeDocument/2006/relationships" r:embed="rId3"/>
        <a:stretch>
          <a:fillRect/>
        </a:stretch>
      </xdr:blipFill>
      <xdr:spPr>
        <a:xfrm>
          <a:off x="10309225" y="158750"/>
          <a:ext cx="3180755" cy="1112836"/>
        </a:xfrm>
        <a:prstGeom prst="rect">
          <a:avLst/>
        </a:prstGeom>
      </xdr:spPr>
    </xdr:pic>
    <xdr:clientData/>
  </xdr:oneCellAnchor>
  <xdr:oneCellAnchor>
    <xdr:from>
      <xdr:col>21</xdr:col>
      <xdr:colOff>317500</xdr:colOff>
      <xdr:row>1</xdr:row>
      <xdr:rowOff>254000</xdr:rowOff>
    </xdr:from>
    <xdr:ext cx="3118115" cy="976155"/>
    <xdr:pic>
      <xdr:nvPicPr>
        <xdr:cNvPr id="8" name="Picture 7" descr="Synergy Logo">
          <a:extLst>
            <a:ext uri="{FF2B5EF4-FFF2-40B4-BE49-F238E27FC236}">
              <a16:creationId xmlns:a16="http://schemas.microsoft.com/office/drawing/2014/main" id="{45DBFC27-20AD-470F-AA17-8161300687F7}"/>
            </a:ext>
          </a:extLst>
        </xdr:cNvPr>
        <xdr:cNvPicPr>
          <a:picLocks noChangeAspect="1"/>
        </xdr:cNvPicPr>
      </xdr:nvPicPr>
      <xdr:blipFill>
        <a:blip xmlns:r="http://schemas.openxmlformats.org/officeDocument/2006/relationships" r:embed="rId4"/>
        <a:stretch>
          <a:fillRect/>
        </a:stretch>
      </xdr:blipFill>
      <xdr:spPr>
        <a:xfrm>
          <a:off x="13119100" y="187325"/>
          <a:ext cx="3118115" cy="976155"/>
        </a:xfrm>
        <a:prstGeom prst="rect">
          <a:avLst/>
        </a:prstGeom>
      </xdr:spPr>
    </xdr:pic>
    <xdr:clientData/>
  </xdr:oneCellAnchor>
  <xdr:twoCellAnchor>
    <xdr:from>
      <xdr:col>3</xdr:col>
      <xdr:colOff>0</xdr:colOff>
      <xdr:row>5</xdr:row>
      <xdr:rowOff>47625</xdr:rowOff>
    </xdr:from>
    <xdr:to>
      <xdr:col>9</xdr:col>
      <xdr:colOff>1</xdr:colOff>
      <xdr:row>5</xdr:row>
      <xdr:rowOff>387351</xdr:rowOff>
    </xdr:to>
    <xdr:sp macro="" textlink="">
      <xdr:nvSpPr>
        <xdr:cNvPr id="10" name="Rounded Rectangle 5">
          <a:hlinkClick xmlns:r="http://schemas.openxmlformats.org/officeDocument/2006/relationships" r:id="rId5"/>
          <a:extLst>
            <a:ext uri="{FF2B5EF4-FFF2-40B4-BE49-F238E27FC236}">
              <a16:creationId xmlns:a16="http://schemas.microsoft.com/office/drawing/2014/main" id="{6AAAD32A-017D-475A-970A-A5E2062A35CC}"/>
            </a:ext>
          </a:extLst>
        </xdr:cNvPr>
        <xdr:cNvSpPr/>
      </xdr:nvSpPr>
      <xdr:spPr>
        <a:xfrm>
          <a:off x="5572125" y="160337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835025</xdr:colOff>
      <xdr:row>0</xdr:row>
      <xdr:rowOff>927100</xdr:rowOff>
    </xdr:to>
    <xdr:pic>
      <xdr:nvPicPr>
        <xdr:cNvPr id="9" name="Graphic 8" descr="Warning with solid fill">
          <a:extLst>
            <a:ext uri="{FF2B5EF4-FFF2-40B4-BE49-F238E27FC236}">
              <a16:creationId xmlns:a16="http://schemas.microsoft.com/office/drawing/2014/main" id="{1708F5F2-B894-4544-84B0-A905F8A6192E}"/>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14400" cy="927100"/>
        </a:xfrm>
        <a:prstGeom prst="rect">
          <a:avLst/>
        </a:prstGeom>
      </xdr:spPr>
    </xdr:pic>
    <xdr:clientData/>
  </xdr:twoCellAnchor>
  <xdr:twoCellAnchor>
    <xdr:from>
      <xdr:col>13</xdr:col>
      <xdr:colOff>1111250</xdr:colOff>
      <xdr:row>43</xdr:row>
      <xdr:rowOff>15875</xdr:rowOff>
    </xdr:from>
    <xdr:to>
      <xdr:col>21</xdr:col>
      <xdr:colOff>1113849</xdr:colOff>
      <xdr:row>45</xdr:row>
      <xdr:rowOff>95681</xdr:rowOff>
    </xdr:to>
    <xdr:sp macro="" textlink="">
      <xdr:nvSpPr>
        <xdr:cNvPr id="12" name="Rounded Rectangle 10">
          <a:hlinkClick xmlns:r="http://schemas.openxmlformats.org/officeDocument/2006/relationships" r:id="rId8"/>
          <a:extLst>
            <a:ext uri="{FF2B5EF4-FFF2-40B4-BE49-F238E27FC236}">
              <a16:creationId xmlns:a16="http://schemas.microsoft.com/office/drawing/2014/main" id="{C7AA3783-2614-45F5-9F83-862020EBDD92}"/>
            </a:ext>
          </a:extLst>
        </xdr:cNvPr>
        <xdr:cNvSpPr/>
      </xdr:nvSpPr>
      <xdr:spPr>
        <a:xfrm>
          <a:off x="15271750" y="14700250"/>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1492250</xdr:colOff>
      <xdr:row>5</xdr:row>
      <xdr:rowOff>47625</xdr:rowOff>
    </xdr:from>
    <xdr:to>
      <xdr:col>2</xdr:col>
      <xdr:colOff>4528058</xdr:colOff>
      <xdr:row>5</xdr:row>
      <xdr:rowOff>393823</xdr:rowOff>
    </xdr:to>
    <xdr:sp macro="" textlink="">
      <xdr:nvSpPr>
        <xdr:cNvPr id="14" name="Rounded Rectangle 4">
          <a:hlinkClick xmlns:r="http://schemas.openxmlformats.org/officeDocument/2006/relationships" r:id="rId9"/>
          <a:extLst>
            <a:ext uri="{FF2B5EF4-FFF2-40B4-BE49-F238E27FC236}">
              <a16:creationId xmlns:a16="http://schemas.microsoft.com/office/drawing/2014/main" id="{D35EC5A7-7060-4720-950F-323FC64FE848}"/>
            </a:ext>
          </a:extLst>
        </xdr:cNvPr>
        <xdr:cNvSpPr/>
      </xdr:nvSpPr>
      <xdr:spPr>
        <a:xfrm>
          <a:off x="2460625" y="463550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9FD3A6A3-F98D-4347-B917-E4BF8F0B7DCF}"/>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5EFB79BF-23FB-4F97-93E4-FACA6DBF64DD}"/>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222250</xdr:colOff>
      <xdr:row>1</xdr:row>
      <xdr:rowOff>111125</xdr:rowOff>
    </xdr:from>
    <xdr:ext cx="3180755" cy="1116805"/>
    <xdr:pic>
      <xdr:nvPicPr>
        <xdr:cNvPr id="8" name="Picture 7" descr="Gold Creek Foods Logo">
          <a:extLst>
            <a:ext uri="{FF2B5EF4-FFF2-40B4-BE49-F238E27FC236}">
              <a16:creationId xmlns:a16="http://schemas.microsoft.com/office/drawing/2014/main" id="{931DE596-4DD1-4EA5-9B2A-FF272A077B38}"/>
            </a:ext>
          </a:extLst>
        </xdr:cNvPr>
        <xdr:cNvPicPr>
          <a:picLocks noChangeAspect="1"/>
        </xdr:cNvPicPr>
      </xdr:nvPicPr>
      <xdr:blipFill>
        <a:blip xmlns:r="http://schemas.openxmlformats.org/officeDocument/2006/relationships" r:embed="rId3"/>
        <a:stretch>
          <a:fillRect/>
        </a:stretch>
      </xdr:blipFill>
      <xdr:spPr>
        <a:xfrm>
          <a:off x="9975850" y="111125"/>
          <a:ext cx="3180755" cy="1116805"/>
        </a:xfrm>
        <a:prstGeom prst="rect">
          <a:avLst/>
        </a:prstGeom>
      </xdr:spPr>
    </xdr:pic>
    <xdr:clientData/>
  </xdr:oneCellAnchor>
  <xdr:oneCellAnchor>
    <xdr:from>
      <xdr:col>20</xdr:col>
      <xdr:colOff>333375</xdr:colOff>
      <xdr:row>1</xdr:row>
      <xdr:rowOff>206375</xdr:rowOff>
    </xdr:from>
    <xdr:ext cx="3118115" cy="980124"/>
    <xdr:pic>
      <xdr:nvPicPr>
        <xdr:cNvPr id="9" name="Picture 8" descr="Synergy Logo">
          <a:extLst>
            <a:ext uri="{FF2B5EF4-FFF2-40B4-BE49-F238E27FC236}">
              <a16:creationId xmlns:a16="http://schemas.microsoft.com/office/drawing/2014/main" id="{7C6D3612-26CE-4AE0-B12D-E1AD83AE4A41}"/>
            </a:ext>
          </a:extLst>
        </xdr:cNvPr>
        <xdr:cNvPicPr>
          <a:picLocks noChangeAspect="1"/>
        </xdr:cNvPicPr>
      </xdr:nvPicPr>
      <xdr:blipFill>
        <a:blip xmlns:r="http://schemas.openxmlformats.org/officeDocument/2006/relationships" r:embed="rId4"/>
        <a:stretch>
          <a:fillRect/>
        </a:stretch>
      </xdr:blipFill>
      <xdr:spPr>
        <a:xfrm>
          <a:off x="12525375" y="187325"/>
          <a:ext cx="3118115" cy="980124"/>
        </a:xfrm>
        <a:prstGeom prst="rect">
          <a:avLst/>
        </a:prstGeom>
      </xdr:spPr>
    </xdr:pic>
    <xdr:clientData/>
  </xdr:oneCellAnchor>
  <xdr:twoCellAnchor>
    <xdr:from>
      <xdr:col>3</xdr:col>
      <xdr:colOff>31750</xdr:colOff>
      <xdr:row>6</xdr:row>
      <xdr:rowOff>31750</xdr:rowOff>
    </xdr:from>
    <xdr:to>
      <xdr:col>8</xdr:col>
      <xdr:colOff>714376</xdr:colOff>
      <xdr:row>6</xdr:row>
      <xdr:rowOff>371476</xdr:rowOff>
    </xdr:to>
    <xdr:sp macro="" textlink="">
      <xdr:nvSpPr>
        <xdr:cNvPr id="10" name="Rounded Rectangle 5">
          <a:hlinkClick xmlns:r="http://schemas.openxmlformats.org/officeDocument/2006/relationships" r:id="rId5"/>
          <a:extLst>
            <a:ext uri="{FF2B5EF4-FFF2-40B4-BE49-F238E27FC236}">
              <a16:creationId xmlns:a16="http://schemas.microsoft.com/office/drawing/2014/main" id="{A4CF171E-92F3-45D9-8C8A-4180AB3F0C4F}"/>
            </a:ext>
          </a:extLst>
        </xdr:cNvPr>
        <xdr:cNvSpPr/>
      </xdr:nvSpPr>
      <xdr:spPr>
        <a:xfrm>
          <a:off x="5159375" y="1698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739775</xdr:colOff>
      <xdr:row>0</xdr:row>
      <xdr:rowOff>927100</xdr:rowOff>
    </xdr:to>
    <xdr:pic>
      <xdr:nvPicPr>
        <xdr:cNvPr id="11" name="Graphic 10" descr="Warning with solid fill">
          <a:extLst>
            <a:ext uri="{FF2B5EF4-FFF2-40B4-BE49-F238E27FC236}">
              <a16:creationId xmlns:a16="http://schemas.microsoft.com/office/drawing/2014/main" id="{8ACE1F90-0A1D-4BC8-9C15-41A621BDD449}"/>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14400" cy="927100"/>
        </a:xfrm>
        <a:prstGeom prst="rect">
          <a:avLst/>
        </a:prstGeom>
      </xdr:spPr>
    </xdr:pic>
    <xdr:clientData/>
  </xdr:twoCellAnchor>
  <xdr:twoCellAnchor>
    <xdr:from>
      <xdr:col>5</xdr:col>
      <xdr:colOff>684762</xdr:colOff>
      <xdr:row>53</xdr:row>
      <xdr:rowOff>143242</xdr:rowOff>
    </xdr:from>
    <xdr:to>
      <xdr:col>16</xdr:col>
      <xdr:colOff>716513</xdr:colOff>
      <xdr:row>53</xdr:row>
      <xdr:rowOff>443280</xdr:rowOff>
    </xdr:to>
    <xdr:sp macro="" textlink="">
      <xdr:nvSpPr>
        <xdr:cNvPr id="20" name="Rounded Rectangle 6">
          <a:hlinkClick xmlns:r="http://schemas.openxmlformats.org/officeDocument/2006/relationships" r:id="rId8"/>
          <a:extLst>
            <a:ext uri="{FF2B5EF4-FFF2-40B4-BE49-F238E27FC236}">
              <a16:creationId xmlns:a16="http://schemas.microsoft.com/office/drawing/2014/main" id="{0B40C902-6AC9-4BDD-BB8C-A28923A42DA1}"/>
            </a:ext>
          </a:extLst>
        </xdr:cNvPr>
        <xdr:cNvSpPr/>
      </xdr:nvSpPr>
      <xdr:spPr>
        <a:xfrm>
          <a:off x="7987262" y="18764617"/>
          <a:ext cx="9366251" cy="30003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1000125</xdr:colOff>
      <xdr:row>6</xdr:row>
      <xdr:rowOff>31750</xdr:rowOff>
    </xdr:from>
    <xdr:to>
      <xdr:col>2</xdr:col>
      <xdr:colOff>4035933</xdr:colOff>
      <xdr:row>6</xdr:row>
      <xdr:rowOff>377948</xdr:rowOff>
    </xdr:to>
    <xdr:sp macro="" textlink="">
      <xdr:nvSpPr>
        <xdr:cNvPr id="24" name="Rounded Rectangle 4">
          <a:hlinkClick xmlns:r="http://schemas.openxmlformats.org/officeDocument/2006/relationships" r:id="rId9"/>
          <a:extLst>
            <a:ext uri="{FF2B5EF4-FFF2-40B4-BE49-F238E27FC236}">
              <a16:creationId xmlns:a16="http://schemas.microsoft.com/office/drawing/2014/main" id="{5972EE13-113E-4C98-A788-4E07C47E61B1}"/>
            </a:ext>
          </a:extLst>
        </xdr:cNvPr>
        <xdr:cNvSpPr/>
      </xdr:nvSpPr>
      <xdr:spPr>
        <a:xfrm>
          <a:off x="2063750" y="481012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2138</xdr:colOff>
      <xdr:row>51</xdr:row>
      <xdr:rowOff>260717</xdr:rowOff>
    </xdr:from>
    <xdr:to>
      <xdr:col>23</xdr:col>
      <xdr:colOff>528612</xdr:colOff>
      <xdr:row>53</xdr:row>
      <xdr:rowOff>467092</xdr:rowOff>
    </xdr:to>
    <xdr:sp macro="" textlink="">
      <xdr:nvSpPr>
        <xdr:cNvPr id="22" name="Rounded Rectangle 10">
          <a:hlinkClick xmlns:r="http://schemas.openxmlformats.org/officeDocument/2006/relationships" r:id="rId10"/>
          <a:extLst>
            <a:ext uri="{FF2B5EF4-FFF2-40B4-BE49-F238E27FC236}">
              <a16:creationId xmlns:a16="http://schemas.microsoft.com/office/drawing/2014/main" id="{63D75A86-7FEA-4CB3-8B1C-AE5E6B05EDC7}"/>
            </a:ext>
          </a:extLst>
        </xdr:cNvPr>
        <xdr:cNvSpPr/>
      </xdr:nvSpPr>
      <xdr:spPr>
        <a:xfrm>
          <a:off x="17432888" y="18564592"/>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8F5D211A-9F01-4B46-965A-E1AF1D8D3D51}"/>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D5DD2224-F950-4A6D-B34D-21404D9D4A0C}"/>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317500</xdr:colOff>
      <xdr:row>1</xdr:row>
      <xdr:rowOff>127000</xdr:rowOff>
    </xdr:from>
    <xdr:ext cx="2353310" cy="1284406"/>
    <xdr:pic>
      <xdr:nvPicPr>
        <xdr:cNvPr id="7" name="Picture 6" descr="High Liner Logo">
          <a:extLst>
            <a:ext uri="{FF2B5EF4-FFF2-40B4-BE49-F238E27FC236}">
              <a16:creationId xmlns:a16="http://schemas.microsoft.com/office/drawing/2014/main" id="{5D17090A-B6B4-4851-9BBE-F0C0167567EF}"/>
            </a:ext>
          </a:extLst>
        </xdr:cNvPr>
        <xdr:cNvPicPr>
          <a:picLocks noChangeAspect="1"/>
        </xdr:cNvPicPr>
      </xdr:nvPicPr>
      <xdr:blipFill>
        <a:blip xmlns:r="http://schemas.openxmlformats.org/officeDocument/2006/relationships" r:embed="rId3"/>
        <a:stretch>
          <a:fillRect/>
        </a:stretch>
      </xdr:blipFill>
      <xdr:spPr>
        <a:xfrm>
          <a:off x="10071100" y="127000"/>
          <a:ext cx="2353310" cy="1284406"/>
        </a:xfrm>
        <a:prstGeom prst="rect">
          <a:avLst/>
        </a:prstGeom>
      </xdr:spPr>
    </xdr:pic>
    <xdr:clientData/>
  </xdr:oneCellAnchor>
  <xdr:oneCellAnchor>
    <xdr:from>
      <xdr:col>20</xdr:col>
      <xdr:colOff>711200</xdr:colOff>
      <xdr:row>1</xdr:row>
      <xdr:rowOff>165100</xdr:rowOff>
    </xdr:from>
    <xdr:ext cx="3570750" cy="1142788"/>
    <xdr:pic>
      <xdr:nvPicPr>
        <xdr:cNvPr id="8" name="Picture 7" descr="Synergy Logo">
          <a:extLst>
            <a:ext uri="{FF2B5EF4-FFF2-40B4-BE49-F238E27FC236}">
              <a16:creationId xmlns:a16="http://schemas.microsoft.com/office/drawing/2014/main" id="{0EED17C1-2AA4-4660-8C4E-0176D834E78B}"/>
            </a:ext>
          </a:extLst>
        </xdr:cNvPr>
        <xdr:cNvPicPr>
          <a:picLocks noChangeAspect="1"/>
        </xdr:cNvPicPr>
      </xdr:nvPicPr>
      <xdr:blipFill>
        <a:blip xmlns:r="http://schemas.openxmlformats.org/officeDocument/2006/relationships" r:embed="rId4"/>
        <a:stretch>
          <a:fillRect/>
        </a:stretch>
      </xdr:blipFill>
      <xdr:spPr>
        <a:xfrm>
          <a:off x="12798425" y="165100"/>
          <a:ext cx="3570750" cy="1142788"/>
        </a:xfrm>
        <a:prstGeom prst="rect">
          <a:avLst/>
        </a:prstGeom>
      </xdr:spPr>
    </xdr:pic>
    <xdr:clientData/>
  </xdr:oneCellAnchor>
  <xdr:twoCellAnchor>
    <xdr:from>
      <xdr:col>3</xdr:col>
      <xdr:colOff>31750</xdr:colOff>
      <xdr:row>5</xdr:row>
      <xdr:rowOff>63500</xdr:rowOff>
    </xdr:from>
    <xdr:to>
      <xdr:col>9</xdr:col>
      <xdr:colOff>650876</xdr:colOff>
      <xdr:row>5</xdr:row>
      <xdr:rowOff>403226</xdr:rowOff>
    </xdr:to>
    <xdr:sp macro="" textlink="">
      <xdr:nvSpPr>
        <xdr:cNvPr id="10" name="Rounded Rectangle 5">
          <a:hlinkClick xmlns:r="http://schemas.openxmlformats.org/officeDocument/2006/relationships" r:id="rId5"/>
          <a:extLst>
            <a:ext uri="{FF2B5EF4-FFF2-40B4-BE49-F238E27FC236}">
              <a16:creationId xmlns:a16="http://schemas.microsoft.com/office/drawing/2014/main" id="{7D9CA1DF-9F5E-4B19-9997-75B521341E24}"/>
            </a:ext>
          </a:extLst>
        </xdr:cNvPr>
        <xdr:cNvSpPr/>
      </xdr:nvSpPr>
      <xdr:spPr>
        <a:xfrm>
          <a:off x="4540250" y="171450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835025</xdr:colOff>
      <xdr:row>0</xdr:row>
      <xdr:rowOff>927100</xdr:rowOff>
    </xdr:to>
    <xdr:pic>
      <xdr:nvPicPr>
        <xdr:cNvPr id="9" name="Graphic 8" descr="Warning with solid fill">
          <a:extLst>
            <a:ext uri="{FF2B5EF4-FFF2-40B4-BE49-F238E27FC236}">
              <a16:creationId xmlns:a16="http://schemas.microsoft.com/office/drawing/2014/main" id="{09923914-8EBD-42B5-8864-192C9EC33A9F}"/>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14400" cy="927100"/>
        </a:xfrm>
        <a:prstGeom prst="rect">
          <a:avLst/>
        </a:prstGeom>
      </xdr:spPr>
    </xdr:pic>
    <xdr:clientData/>
  </xdr:twoCellAnchor>
  <xdr:twoCellAnchor>
    <xdr:from>
      <xdr:col>17</xdr:col>
      <xdr:colOff>127000</xdr:colOff>
      <xdr:row>21</xdr:row>
      <xdr:rowOff>285750</xdr:rowOff>
    </xdr:from>
    <xdr:to>
      <xdr:col>24</xdr:col>
      <xdr:colOff>605849</xdr:colOff>
      <xdr:row>21</xdr:row>
      <xdr:rowOff>651306</xdr:rowOff>
    </xdr:to>
    <xdr:sp macro="" textlink="">
      <xdr:nvSpPr>
        <xdr:cNvPr id="14" name="Rounded Rectangle 10">
          <a:hlinkClick xmlns:r="http://schemas.openxmlformats.org/officeDocument/2006/relationships" r:id="rId8"/>
          <a:extLst>
            <a:ext uri="{FF2B5EF4-FFF2-40B4-BE49-F238E27FC236}">
              <a16:creationId xmlns:a16="http://schemas.microsoft.com/office/drawing/2014/main" id="{AFD3D928-27F7-4023-B375-516A8F6B27FE}"/>
            </a:ext>
          </a:extLst>
        </xdr:cNvPr>
        <xdr:cNvSpPr/>
      </xdr:nvSpPr>
      <xdr:spPr>
        <a:xfrm>
          <a:off x="16033750" y="9477375"/>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1000125</xdr:colOff>
      <xdr:row>5</xdr:row>
      <xdr:rowOff>63500</xdr:rowOff>
    </xdr:from>
    <xdr:to>
      <xdr:col>2</xdr:col>
      <xdr:colOff>4035933</xdr:colOff>
      <xdr:row>5</xdr:row>
      <xdr:rowOff>409698</xdr:rowOff>
    </xdr:to>
    <xdr:sp macro="" textlink="">
      <xdr:nvSpPr>
        <xdr:cNvPr id="13" name="Rounded Rectangle 4">
          <a:hlinkClick xmlns:r="http://schemas.openxmlformats.org/officeDocument/2006/relationships" r:id="rId9"/>
          <a:extLst>
            <a:ext uri="{FF2B5EF4-FFF2-40B4-BE49-F238E27FC236}">
              <a16:creationId xmlns:a16="http://schemas.microsoft.com/office/drawing/2014/main" id="{9A2A6D04-A1A5-4567-AC33-163A27590439}"/>
            </a:ext>
          </a:extLst>
        </xdr:cNvPr>
        <xdr:cNvSpPr/>
      </xdr:nvSpPr>
      <xdr:spPr>
        <a:xfrm>
          <a:off x="1968500" y="461962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C41AA5C0-F9A0-4336-84C1-BDCB54C4F5C5}"/>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63E6C70B-60B3-4AC8-BC57-0491FC635B0F}"/>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285750</xdr:colOff>
      <xdr:row>1</xdr:row>
      <xdr:rowOff>0</xdr:rowOff>
    </xdr:from>
    <xdr:ext cx="2301875" cy="1283136"/>
    <xdr:pic>
      <xdr:nvPicPr>
        <xdr:cNvPr id="8" name="Picture 7" descr="High Liner Logo">
          <a:extLst>
            <a:ext uri="{FF2B5EF4-FFF2-40B4-BE49-F238E27FC236}">
              <a16:creationId xmlns:a16="http://schemas.microsoft.com/office/drawing/2014/main" id="{7BF67A5F-CECF-4A0D-A7D1-832B87AB48AD}"/>
            </a:ext>
          </a:extLst>
        </xdr:cNvPr>
        <xdr:cNvPicPr>
          <a:picLocks noChangeAspect="1"/>
        </xdr:cNvPicPr>
      </xdr:nvPicPr>
      <xdr:blipFill>
        <a:blip xmlns:r="http://schemas.openxmlformats.org/officeDocument/2006/relationships" r:embed="rId3"/>
        <a:stretch>
          <a:fillRect/>
        </a:stretch>
      </xdr:blipFill>
      <xdr:spPr>
        <a:xfrm>
          <a:off x="10039350" y="0"/>
          <a:ext cx="2301875" cy="1283136"/>
        </a:xfrm>
        <a:prstGeom prst="rect">
          <a:avLst/>
        </a:prstGeom>
      </xdr:spPr>
    </xdr:pic>
    <xdr:clientData/>
  </xdr:oneCellAnchor>
  <xdr:oneCellAnchor>
    <xdr:from>
      <xdr:col>19</xdr:col>
      <xdr:colOff>714375</xdr:colOff>
      <xdr:row>1</xdr:row>
      <xdr:rowOff>63500</xdr:rowOff>
    </xdr:from>
    <xdr:ext cx="3537730" cy="1143423"/>
    <xdr:pic>
      <xdr:nvPicPr>
        <xdr:cNvPr id="9" name="Picture 8" descr="Synergy Logo">
          <a:extLst>
            <a:ext uri="{FF2B5EF4-FFF2-40B4-BE49-F238E27FC236}">
              <a16:creationId xmlns:a16="http://schemas.microsoft.com/office/drawing/2014/main" id="{67875016-C672-42C4-B206-F104E8915E22}"/>
            </a:ext>
          </a:extLst>
        </xdr:cNvPr>
        <xdr:cNvPicPr>
          <a:picLocks noChangeAspect="1"/>
        </xdr:cNvPicPr>
      </xdr:nvPicPr>
      <xdr:blipFill>
        <a:blip xmlns:r="http://schemas.openxmlformats.org/officeDocument/2006/relationships" r:embed="rId4"/>
        <a:stretch>
          <a:fillRect/>
        </a:stretch>
      </xdr:blipFill>
      <xdr:spPr>
        <a:xfrm>
          <a:off x="12192000" y="63500"/>
          <a:ext cx="3537730" cy="1143423"/>
        </a:xfrm>
        <a:prstGeom prst="rect">
          <a:avLst/>
        </a:prstGeom>
      </xdr:spPr>
    </xdr:pic>
    <xdr:clientData/>
  </xdr:oneCellAnchor>
  <xdr:twoCellAnchor>
    <xdr:from>
      <xdr:col>3</xdr:col>
      <xdr:colOff>31750</xdr:colOff>
      <xdr:row>6</xdr:row>
      <xdr:rowOff>63500</xdr:rowOff>
    </xdr:from>
    <xdr:to>
      <xdr:col>9</xdr:col>
      <xdr:colOff>555626</xdr:colOff>
      <xdr:row>6</xdr:row>
      <xdr:rowOff>403226</xdr:rowOff>
    </xdr:to>
    <xdr:sp macro="" textlink="">
      <xdr:nvSpPr>
        <xdr:cNvPr id="10" name="Rounded Rectangle 5">
          <a:hlinkClick xmlns:r="http://schemas.openxmlformats.org/officeDocument/2006/relationships" r:id="rId5"/>
          <a:extLst>
            <a:ext uri="{FF2B5EF4-FFF2-40B4-BE49-F238E27FC236}">
              <a16:creationId xmlns:a16="http://schemas.microsoft.com/office/drawing/2014/main" id="{1512654D-B8BF-4E83-8522-300E74225E3F}"/>
            </a:ext>
          </a:extLst>
        </xdr:cNvPr>
        <xdr:cNvSpPr/>
      </xdr:nvSpPr>
      <xdr:spPr>
        <a:xfrm>
          <a:off x="4937125" y="1698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927100</xdr:rowOff>
    </xdr:to>
    <xdr:pic>
      <xdr:nvPicPr>
        <xdr:cNvPr id="11" name="Graphic 10" descr="Warning with solid fill">
          <a:extLst>
            <a:ext uri="{FF2B5EF4-FFF2-40B4-BE49-F238E27FC236}">
              <a16:creationId xmlns:a16="http://schemas.microsoft.com/office/drawing/2014/main" id="{BA79AEAE-F9C5-495C-A741-1BDCDBB5A4D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14400" cy="927100"/>
        </a:xfrm>
        <a:prstGeom prst="rect">
          <a:avLst/>
        </a:prstGeom>
      </xdr:spPr>
    </xdr:pic>
    <xdr:clientData/>
  </xdr:twoCellAnchor>
  <xdr:twoCellAnchor>
    <xdr:from>
      <xdr:col>4</xdr:col>
      <xdr:colOff>541887</xdr:colOff>
      <xdr:row>28</xdr:row>
      <xdr:rowOff>367</xdr:rowOff>
    </xdr:from>
    <xdr:to>
      <xdr:col>16</xdr:col>
      <xdr:colOff>732388</xdr:colOff>
      <xdr:row>29</xdr:row>
      <xdr:rowOff>284530</xdr:rowOff>
    </xdr:to>
    <xdr:sp macro="" textlink="">
      <xdr:nvSpPr>
        <xdr:cNvPr id="18" name="Rounded Rectangle 6">
          <a:hlinkClick xmlns:r="http://schemas.openxmlformats.org/officeDocument/2006/relationships" r:id="rId8"/>
          <a:extLst>
            <a:ext uri="{FF2B5EF4-FFF2-40B4-BE49-F238E27FC236}">
              <a16:creationId xmlns:a16="http://schemas.microsoft.com/office/drawing/2014/main" id="{639072E5-23B5-4875-BB65-1A8C206F9E24}"/>
            </a:ext>
          </a:extLst>
        </xdr:cNvPr>
        <xdr:cNvSpPr/>
      </xdr:nvSpPr>
      <xdr:spPr>
        <a:xfrm>
          <a:off x="7257012" y="12271742"/>
          <a:ext cx="9366251" cy="30003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1206500</xdr:colOff>
      <xdr:row>6</xdr:row>
      <xdr:rowOff>63500</xdr:rowOff>
    </xdr:from>
    <xdr:to>
      <xdr:col>2</xdr:col>
      <xdr:colOff>4242308</xdr:colOff>
      <xdr:row>6</xdr:row>
      <xdr:rowOff>409698</xdr:rowOff>
    </xdr:to>
    <xdr:sp macro="" textlink="">
      <xdr:nvSpPr>
        <xdr:cNvPr id="15" name="Rounded Rectangle 4">
          <a:hlinkClick xmlns:r="http://schemas.openxmlformats.org/officeDocument/2006/relationships" r:id="rId9"/>
          <a:extLst>
            <a:ext uri="{FF2B5EF4-FFF2-40B4-BE49-F238E27FC236}">
              <a16:creationId xmlns:a16="http://schemas.microsoft.com/office/drawing/2014/main" id="{EAC4D43B-B47F-4FB4-8CDC-85907EE41469}"/>
            </a:ext>
          </a:extLst>
        </xdr:cNvPr>
        <xdr:cNvSpPr/>
      </xdr:nvSpPr>
      <xdr:spPr>
        <a:xfrm>
          <a:off x="2317750" y="46513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18013</xdr:colOff>
      <xdr:row>27</xdr:row>
      <xdr:rowOff>101967</xdr:rowOff>
    </xdr:from>
    <xdr:to>
      <xdr:col>23</xdr:col>
      <xdr:colOff>734987</xdr:colOff>
      <xdr:row>29</xdr:row>
      <xdr:rowOff>308342</xdr:rowOff>
    </xdr:to>
    <xdr:sp macro="" textlink="">
      <xdr:nvSpPr>
        <xdr:cNvPr id="17" name="Rounded Rectangle 10">
          <a:hlinkClick xmlns:r="http://schemas.openxmlformats.org/officeDocument/2006/relationships" r:id="rId10"/>
          <a:extLst>
            <a:ext uri="{FF2B5EF4-FFF2-40B4-BE49-F238E27FC236}">
              <a16:creationId xmlns:a16="http://schemas.microsoft.com/office/drawing/2014/main" id="{495920C0-7E22-41EF-A9A9-C21C796F4C4D}"/>
            </a:ext>
          </a:extLst>
        </xdr:cNvPr>
        <xdr:cNvSpPr/>
      </xdr:nvSpPr>
      <xdr:spPr>
        <a:xfrm>
          <a:off x="16702638" y="1207171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4B7864AB-AFAB-4670-9318-24BD38ED4AA5}"/>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4A24B8E6-007B-43BB-892B-3F9E3FDFB364}"/>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45720</xdr:colOff>
      <xdr:row>1</xdr:row>
      <xdr:rowOff>91440</xdr:rowOff>
    </xdr:from>
    <xdr:ext cx="2277962" cy="1201746"/>
    <xdr:pic>
      <xdr:nvPicPr>
        <xdr:cNvPr id="7" name="Picture 6" descr="Jennie-O Logo">
          <a:extLst>
            <a:ext uri="{FF2B5EF4-FFF2-40B4-BE49-F238E27FC236}">
              <a16:creationId xmlns:a16="http://schemas.microsoft.com/office/drawing/2014/main" id="{85E5A5FF-496A-4B85-B8CE-5A0AC493618F}"/>
            </a:ext>
          </a:extLst>
        </xdr:cNvPr>
        <xdr:cNvPicPr>
          <a:picLocks noChangeAspect="1"/>
        </xdr:cNvPicPr>
      </xdr:nvPicPr>
      <xdr:blipFill>
        <a:blip xmlns:r="http://schemas.openxmlformats.org/officeDocument/2006/relationships" r:embed="rId3"/>
        <a:stretch>
          <a:fillRect/>
        </a:stretch>
      </xdr:blipFill>
      <xdr:spPr>
        <a:xfrm>
          <a:off x="9799320" y="91440"/>
          <a:ext cx="2277962" cy="1201746"/>
        </a:xfrm>
        <a:prstGeom prst="rect">
          <a:avLst/>
        </a:prstGeom>
      </xdr:spPr>
    </xdr:pic>
    <xdr:clientData/>
  </xdr:oneCellAnchor>
  <xdr:oneCellAnchor>
    <xdr:from>
      <xdr:col>19</xdr:col>
      <xdr:colOff>289560</xdr:colOff>
      <xdr:row>1</xdr:row>
      <xdr:rowOff>137160</xdr:rowOff>
    </xdr:from>
    <xdr:ext cx="2131635" cy="929988"/>
    <xdr:pic>
      <xdr:nvPicPr>
        <xdr:cNvPr id="8" name="Picture 7" descr="Hormel Foods Logo">
          <a:extLst>
            <a:ext uri="{FF2B5EF4-FFF2-40B4-BE49-F238E27FC236}">
              <a16:creationId xmlns:a16="http://schemas.microsoft.com/office/drawing/2014/main" id="{083B43FF-DC3D-4E78-8A48-9F67B3BEFAAB}"/>
            </a:ext>
          </a:extLst>
        </xdr:cNvPr>
        <xdr:cNvPicPr>
          <a:picLocks noChangeAspect="1"/>
        </xdr:cNvPicPr>
      </xdr:nvPicPr>
      <xdr:blipFill>
        <a:blip xmlns:r="http://schemas.openxmlformats.org/officeDocument/2006/relationships" r:embed="rId4"/>
        <a:stretch>
          <a:fillRect/>
        </a:stretch>
      </xdr:blipFill>
      <xdr:spPr>
        <a:xfrm>
          <a:off x="11871960" y="137160"/>
          <a:ext cx="2131635" cy="929988"/>
        </a:xfrm>
        <a:prstGeom prst="rect">
          <a:avLst/>
        </a:prstGeom>
      </xdr:spPr>
    </xdr:pic>
    <xdr:clientData/>
  </xdr:oneCellAnchor>
  <xdr:oneCellAnchor>
    <xdr:from>
      <xdr:col>22</xdr:col>
      <xdr:colOff>0</xdr:colOff>
      <xdr:row>1</xdr:row>
      <xdr:rowOff>182880</xdr:rowOff>
    </xdr:from>
    <xdr:ext cx="2605823" cy="920463"/>
    <xdr:pic>
      <xdr:nvPicPr>
        <xdr:cNvPr id="9" name="Picture 8" descr="Synergy Logo">
          <a:extLst>
            <a:ext uri="{FF2B5EF4-FFF2-40B4-BE49-F238E27FC236}">
              <a16:creationId xmlns:a16="http://schemas.microsoft.com/office/drawing/2014/main" id="{7D709790-F67A-4999-AB8A-3DFC421C6EE5}"/>
            </a:ext>
          </a:extLst>
        </xdr:cNvPr>
        <xdr:cNvPicPr>
          <a:picLocks noChangeAspect="1"/>
        </xdr:cNvPicPr>
      </xdr:nvPicPr>
      <xdr:blipFill>
        <a:blip xmlns:r="http://schemas.openxmlformats.org/officeDocument/2006/relationships" r:embed="rId5"/>
        <a:stretch>
          <a:fillRect/>
        </a:stretch>
      </xdr:blipFill>
      <xdr:spPr>
        <a:xfrm>
          <a:off x="13411200" y="182880"/>
          <a:ext cx="2605823" cy="920463"/>
        </a:xfrm>
        <a:prstGeom prst="rect">
          <a:avLst/>
        </a:prstGeom>
      </xdr:spPr>
    </xdr:pic>
    <xdr:clientData/>
  </xdr:oneCellAnchor>
  <xdr:twoCellAnchor>
    <xdr:from>
      <xdr:col>3</xdr:col>
      <xdr:colOff>31750</xdr:colOff>
      <xdr:row>5</xdr:row>
      <xdr:rowOff>63500</xdr:rowOff>
    </xdr:from>
    <xdr:to>
      <xdr:col>9</xdr:col>
      <xdr:colOff>31751</xdr:colOff>
      <xdr:row>5</xdr:row>
      <xdr:rowOff>403226</xdr:rowOff>
    </xdr:to>
    <xdr:sp macro="" textlink="">
      <xdr:nvSpPr>
        <xdr:cNvPr id="10" name="Rounded Rectangle 5">
          <a:hlinkClick xmlns:r="http://schemas.openxmlformats.org/officeDocument/2006/relationships" r:id="rId6"/>
          <a:extLst>
            <a:ext uri="{FF2B5EF4-FFF2-40B4-BE49-F238E27FC236}">
              <a16:creationId xmlns:a16="http://schemas.microsoft.com/office/drawing/2014/main" id="{D394633B-740B-4CD0-98A7-F60D6071F87B}"/>
            </a:ext>
          </a:extLst>
        </xdr:cNvPr>
        <xdr:cNvSpPr/>
      </xdr:nvSpPr>
      <xdr:spPr>
        <a:xfrm>
          <a:off x="4445000" y="16192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835025</xdr:colOff>
      <xdr:row>0</xdr:row>
      <xdr:rowOff>927100</xdr:rowOff>
    </xdr:to>
    <xdr:pic>
      <xdr:nvPicPr>
        <xdr:cNvPr id="11" name="Graphic 10" descr="Warning with solid fill">
          <a:extLst>
            <a:ext uri="{FF2B5EF4-FFF2-40B4-BE49-F238E27FC236}">
              <a16:creationId xmlns:a16="http://schemas.microsoft.com/office/drawing/2014/main" id="{475D51DF-268D-4D4F-910A-50F50B3F2BBB}"/>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0" y="0"/>
          <a:ext cx="914400" cy="927100"/>
        </a:xfrm>
        <a:prstGeom prst="rect">
          <a:avLst/>
        </a:prstGeom>
      </xdr:spPr>
    </xdr:pic>
    <xdr:clientData/>
  </xdr:twoCellAnchor>
  <xdr:twoCellAnchor>
    <xdr:from>
      <xdr:col>14</xdr:col>
      <xdr:colOff>79375</xdr:colOff>
      <xdr:row>44</xdr:row>
      <xdr:rowOff>254000</xdr:rowOff>
    </xdr:from>
    <xdr:to>
      <xdr:col>22</xdr:col>
      <xdr:colOff>97849</xdr:colOff>
      <xdr:row>47</xdr:row>
      <xdr:rowOff>63931</xdr:rowOff>
    </xdr:to>
    <xdr:sp macro="" textlink="">
      <xdr:nvSpPr>
        <xdr:cNvPr id="15" name="Rounded Rectangle 10">
          <a:hlinkClick xmlns:r="http://schemas.openxmlformats.org/officeDocument/2006/relationships" r:id="rId9"/>
          <a:extLst>
            <a:ext uri="{FF2B5EF4-FFF2-40B4-BE49-F238E27FC236}">
              <a16:creationId xmlns:a16="http://schemas.microsoft.com/office/drawing/2014/main" id="{AF3E0E3B-8C30-44B2-A17F-2FDEFA20F828}"/>
            </a:ext>
          </a:extLst>
        </xdr:cNvPr>
        <xdr:cNvSpPr/>
      </xdr:nvSpPr>
      <xdr:spPr>
        <a:xfrm>
          <a:off x="14636750" y="15160625"/>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762000</xdr:colOff>
      <xdr:row>5</xdr:row>
      <xdr:rowOff>63500</xdr:rowOff>
    </xdr:from>
    <xdr:to>
      <xdr:col>2</xdr:col>
      <xdr:colOff>3797808</xdr:colOff>
      <xdr:row>5</xdr:row>
      <xdr:rowOff>409698</xdr:rowOff>
    </xdr:to>
    <xdr:sp macro="" textlink="">
      <xdr:nvSpPr>
        <xdr:cNvPr id="14" name="Rounded Rectangle 4">
          <a:hlinkClick xmlns:r="http://schemas.openxmlformats.org/officeDocument/2006/relationships" r:id="rId10"/>
          <a:extLst>
            <a:ext uri="{FF2B5EF4-FFF2-40B4-BE49-F238E27FC236}">
              <a16:creationId xmlns:a16="http://schemas.microsoft.com/office/drawing/2014/main" id="{122A5446-9933-4098-8E7A-1472200DFC19}"/>
            </a:ext>
          </a:extLst>
        </xdr:cNvPr>
        <xdr:cNvSpPr/>
      </xdr:nvSpPr>
      <xdr:spPr>
        <a:xfrm>
          <a:off x="1730375" y="463550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578C1EA3-E99C-4873-9BC3-AF12F79F19A0}"/>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41AEFEE6-E6E5-424D-8507-596ED3F2C0C0}"/>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25400</xdr:colOff>
      <xdr:row>1</xdr:row>
      <xdr:rowOff>88900</xdr:rowOff>
    </xdr:from>
    <xdr:ext cx="2277745" cy="1237593"/>
    <xdr:pic>
      <xdr:nvPicPr>
        <xdr:cNvPr id="8" name="Picture 7" descr="Jennie-O Logo">
          <a:extLst>
            <a:ext uri="{FF2B5EF4-FFF2-40B4-BE49-F238E27FC236}">
              <a16:creationId xmlns:a16="http://schemas.microsoft.com/office/drawing/2014/main" id="{4C15B899-BB56-4351-9B30-13D137ADE6B6}"/>
            </a:ext>
          </a:extLst>
        </xdr:cNvPr>
        <xdr:cNvPicPr>
          <a:picLocks noChangeAspect="1"/>
        </xdr:cNvPicPr>
      </xdr:nvPicPr>
      <xdr:blipFill>
        <a:blip xmlns:r="http://schemas.openxmlformats.org/officeDocument/2006/relationships" r:embed="rId3"/>
        <a:stretch>
          <a:fillRect/>
        </a:stretch>
      </xdr:blipFill>
      <xdr:spPr>
        <a:xfrm>
          <a:off x="9779000" y="88900"/>
          <a:ext cx="2277745" cy="1237593"/>
        </a:xfrm>
        <a:prstGeom prst="rect">
          <a:avLst/>
        </a:prstGeom>
      </xdr:spPr>
    </xdr:pic>
    <xdr:clientData/>
  </xdr:oneCellAnchor>
  <xdr:oneCellAnchor>
    <xdr:from>
      <xdr:col>18</xdr:col>
      <xdr:colOff>723900</xdr:colOff>
      <xdr:row>1</xdr:row>
      <xdr:rowOff>152400</xdr:rowOff>
    </xdr:from>
    <xdr:ext cx="2090351" cy="948690"/>
    <xdr:pic>
      <xdr:nvPicPr>
        <xdr:cNvPr id="9" name="Picture 8" descr="Hormel Foods Logo">
          <a:extLst>
            <a:ext uri="{FF2B5EF4-FFF2-40B4-BE49-F238E27FC236}">
              <a16:creationId xmlns:a16="http://schemas.microsoft.com/office/drawing/2014/main" id="{B15A2725-8E4A-4B76-80B8-38396FE35C2B}"/>
            </a:ext>
          </a:extLst>
        </xdr:cNvPr>
        <xdr:cNvPicPr>
          <a:picLocks noChangeAspect="1"/>
        </xdr:cNvPicPr>
      </xdr:nvPicPr>
      <xdr:blipFill>
        <a:blip xmlns:r="http://schemas.openxmlformats.org/officeDocument/2006/relationships" r:embed="rId4"/>
        <a:stretch>
          <a:fillRect/>
        </a:stretch>
      </xdr:blipFill>
      <xdr:spPr>
        <a:xfrm>
          <a:off x="11582400" y="152400"/>
          <a:ext cx="2090351" cy="948690"/>
        </a:xfrm>
        <a:prstGeom prst="rect">
          <a:avLst/>
        </a:prstGeom>
      </xdr:spPr>
    </xdr:pic>
    <xdr:clientData/>
  </xdr:oneCellAnchor>
  <xdr:oneCellAnchor>
    <xdr:from>
      <xdr:col>21</xdr:col>
      <xdr:colOff>342900</xdr:colOff>
      <xdr:row>1</xdr:row>
      <xdr:rowOff>203200</xdr:rowOff>
    </xdr:from>
    <xdr:ext cx="2575900" cy="935355"/>
    <xdr:pic>
      <xdr:nvPicPr>
        <xdr:cNvPr id="10" name="Picture 9" descr="Synergy Logo">
          <a:extLst>
            <a:ext uri="{FF2B5EF4-FFF2-40B4-BE49-F238E27FC236}">
              <a16:creationId xmlns:a16="http://schemas.microsoft.com/office/drawing/2014/main" id="{BD6BB065-76F8-4494-85BB-0C0099575778}"/>
            </a:ext>
          </a:extLst>
        </xdr:cNvPr>
        <xdr:cNvPicPr>
          <a:picLocks noChangeAspect="1"/>
        </xdr:cNvPicPr>
      </xdr:nvPicPr>
      <xdr:blipFill>
        <a:blip xmlns:r="http://schemas.openxmlformats.org/officeDocument/2006/relationships" r:embed="rId5"/>
        <a:stretch>
          <a:fillRect/>
        </a:stretch>
      </xdr:blipFill>
      <xdr:spPr>
        <a:xfrm>
          <a:off x="13144500" y="193675"/>
          <a:ext cx="2575900" cy="935355"/>
        </a:xfrm>
        <a:prstGeom prst="rect">
          <a:avLst/>
        </a:prstGeom>
      </xdr:spPr>
    </xdr:pic>
    <xdr:clientData/>
  </xdr:oneCellAnchor>
  <xdr:twoCellAnchor>
    <xdr:from>
      <xdr:col>3</xdr:col>
      <xdr:colOff>0</xdr:colOff>
      <xdr:row>6</xdr:row>
      <xdr:rowOff>47625</xdr:rowOff>
    </xdr:from>
    <xdr:to>
      <xdr:col>8</xdr:col>
      <xdr:colOff>682626</xdr:colOff>
      <xdr:row>6</xdr:row>
      <xdr:rowOff>387351</xdr:rowOff>
    </xdr:to>
    <xdr:sp macro="" textlink="">
      <xdr:nvSpPr>
        <xdr:cNvPr id="11" name="Rounded Rectangle 5">
          <a:hlinkClick xmlns:r="http://schemas.openxmlformats.org/officeDocument/2006/relationships" r:id="rId6"/>
          <a:extLst>
            <a:ext uri="{FF2B5EF4-FFF2-40B4-BE49-F238E27FC236}">
              <a16:creationId xmlns:a16="http://schemas.microsoft.com/office/drawing/2014/main" id="{86961A22-CE12-4BC0-A978-E3E1E2DB27B4}"/>
            </a:ext>
          </a:extLst>
        </xdr:cNvPr>
        <xdr:cNvSpPr/>
      </xdr:nvSpPr>
      <xdr:spPr>
        <a:xfrm>
          <a:off x="5175250" y="20161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739775</xdr:colOff>
      <xdr:row>0</xdr:row>
      <xdr:rowOff>927100</xdr:rowOff>
    </xdr:to>
    <xdr:pic>
      <xdr:nvPicPr>
        <xdr:cNvPr id="12" name="Graphic 11" descr="Warning with solid fill">
          <a:extLst>
            <a:ext uri="{FF2B5EF4-FFF2-40B4-BE49-F238E27FC236}">
              <a16:creationId xmlns:a16="http://schemas.microsoft.com/office/drawing/2014/main" id="{75A6E235-9701-46C8-8C60-6077A70F475E}"/>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0" y="0"/>
          <a:ext cx="914400" cy="927100"/>
        </a:xfrm>
        <a:prstGeom prst="rect">
          <a:avLst/>
        </a:prstGeom>
      </xdr:spPr>
    </xdr:pic>
    <xdr:clientData/>
  </xdr:twoCellAnchor>
  <xdr:twoCellAnchor>
    <xdr:from>
      <xdr:col>5</xdr:col>
      <xdr:colOff>589512</xdr:colOff>
      <xdr:row>60</xdr:row>
      <xdr:rowOff>95617</xdr:rowOff>
    </xdr:from>
    <xdr:to>
      <xdr:col>16</xdr:col>
      <xdr:colOff>621263</xdr:colOff>
      <xdr:row>60</xdr:row>
      <xdr:rowOff>523875</xdr:rowOff>
    </xdr:to>
    <xdr:sp macro="" textlink="">
      <xdr:nvSpPr>
        <xdr:cNvPr id="21" name="Rounded Rectangle 6">
          <a:hlinkClick xmlns:r="http://schemas.openxmlformats.org/officeDocument/2006/relationships" r:id="rId9"/>
          <a:extLst>
            <a:ext uri="{FF2B5EF4-FFF2-40B4-BE49-F238E27FC236}">
              <a16:creationId xmlns:a16="http://schemas.microsoft.com/office/drawing/2014/main" id="{82146672-F943-4DD2-BEC0-4888C8D6C573}"/>
            </a:ext>
          </a:extLst>
        </xdr:cNvPr>
        <xdr:cNvSpPr/>
      </xdr:nvSpPr>
      <xdr:spPr>
        <a:xfrm>
          <a:off x="9003262" y="24876492"/>
          <a:ext cx="9366251" cy="42825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2079625</xdr:colOff>
      <xdr:row>6</xdr:row>
      <xdr:rowOff>47625</xdr:rowOff>
    </xdr:from>
    <xdr:to>
      <xdr:col>2</xdr:col>
      <xdr:colOff>5115433</xdr:colOff>
      <xdr:row>6</xdr:row>
      <xdr:rowOff>393823</xdr:rowOff>
    </xdr:to>
    <xdr:sp macro="" textlink="">
      <xdr:nvSpPr>
        <xdr:cNvPr id="20" name="Rounded Rectangle 4">
          <a:hlinkClick xmlns:r="http://schemas.openxmlformats.org/officeDocument/2006/relationships" r:id="rId10"/>
          <a:extLst>
            <a:ext uri="{FF2B5EF4-FFF2-40B4-BE49-F238E27FC236}">
              <a16:creationId xmlns:a16="http://schemas.microsoft.com/office/drawing/2014/main" id="{5C1BB4D7-34A0-40D6-A2DF-ED8A91465898}"/>
            </a:ext>
          </a:extLst>
        </xdr:cNvPr>
        <xdr:cNvSpPr/>
      </xdr:nvSpPr>
      <xdr:spPr>
        <a:xfrm>
          <a:off x="3143250" y="504825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16</xdr:col>
      <xdr:colOff>700638</xdr:colOff>
      <xdr:row>59</xdr:row>
      <xdr:rowOff>190500</xdr:rowOff>
    </xdr:from>
    <xdr:to>
      <xdr:col>23</xdr:col>
      <xdr:colOff>433362</xdr:colOff>
      <xdr:row>60</xdr:row>
      <xdr:rowOff>539751</xdr:rowOff>
    </xdr:to>
    <xdr:sp macro="" textlink="">
      <xdr:nvSpPr>
        <xdr:cNvPr id="23" name="Rounded Rectangle 10">
          <a:hlinkClick xmlns:r="http://schemas.openxmlformats.org/officeDocument/2006/relationships" r:id="rId11"/>
          <a:extLst>
            <a:ext uri="{FF2B5EF4-FFF2-40B4-BE49-F238E27FC236}">
              <a16:creationId xmlns:a16="http://schemas.microsoft.com/office/drawing/2014/main" id="{0A91A65B-3726-4C81-B609-F1C6DADA009D}"/>
            </a:ext>
          </a:extLst>
        </xdr:cNvPr>
        <xdr:cNvSpPr/>
      </xdr:nvSpPr>
      <xdr:spPr>
        <a:xfrm>
          <a:off x="18448888" y="24765000"/>
          <a:ext cx="5955724" cy="5556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CC7CA472-C60E-476A-941E-C95151EC29CC}"/>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0EF51182-BBE9-46FC-9EBF-453C471372AC}"/>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17</xdr:col>
      <xdr:colOff>63500</xdr:colOff>
      <xdr:row>1</xdr:row>
      <xdr:rowOff>206375</xdr:rowOff>
    </xdr:from>
    <xdr:ext cx="5591855" cy="982590"/>
    <xdr:pic>
      <xdr:nvPicPr>
        <xdr:cNvPr id="7" name="Picture 6" descr="International Food Solutions Logo">
          <a:extLst>
            <a:ext uri="{FF2B5EF4-FFF2-40B4-BE49-F238E27FC236}">
              <a16:creationId xmlns:a16="http://schemas.microsoft.com/office/drawing/2014/main" id="{9184B58A-E2A8-4DE4-8112-24E9DD75114F}"/>
            </a:ext>
          </a:extLst>
        </xdr:cNvPr>
        <xdr:cNvPicPr>
          <a:picLocks noChangeAspect="1"/>
        </xdr:cNvPicPr>
      </xdr:nvPicPr>
      <xdr:blipFill>
        <a:blip xmlns:r="http://schemas.openxmlformats.org/officeDocument/2006/relationships" r:embed="rId3"/>
        <a:stretch>
          <a:fillRect/>
        </a:stretch>
      </xdr:blipFill>
      <xdr:spPr>
        <a:xfrm>
          <a:off x="10426700" y="187325"/>
          <a:ext cx="5591855" cy="982590"/>
        </a:xfrm>
        <a:prstGeom prst="rect">
          <a:avLst/>
        </a:prstGeom>
      </xdr:spPr>
    </xdr:pic>
    <xdr:clientData/>
  </xdr:oneCellAnchor>
  <xdr:twoCellAnchor>
    <xdr:from>
      <xdr:col>3</xdr:col>
      <xdr:colOff>47625</xdr:colOff>
      <xdr:row>5</xdr:row>
      <xdr:rowOff>79375</xdr:rowOff>
    </xdr:from>
    <xdr:to>
      <xdr:col>9</xdr:col>
      <xdr:colOff>666751</xdr:colOff>
      <xdr:row>5</xdr:row>
      <xdr:rowOff>419101</xdr:rowOff>
    </xdr:to>
    <xdr:sp macro="" textlink="">
      <xdr:nvSpPr>
        <xdr:cNvPr id="8" name="Rounded Rectangle 5">
          <a:hlinkClick xmlns:r="http://schemas.openxmlformats.org/officeDocument/2006/relationships" r:id="rId4"/>
          <a:extLst>
            <a:ext uri="{FF2B5EF4-FFF2-40B4-BE49-F238E27FC236}">
              <a16:creationId xmlns:a16="http://schemas.microsoft.com/office/drawing/2014/main" id="{15536CDA-F4D7-40AF-9EA7-2733D1726623}"/>
            </a:ext>
          </a:extLst>
        </xdr:cNvPr>
        <xdr:cNvSpPr/>
      </xdr:nvSpPr>
      <xdr:spPr>
        <a:xfrm>
          <a:off x="4556125" y="173037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835025</xdr:colOff>
      <xdr:row>0</xdr:row>
      <xdr:rowOff>927100</xdr:rowOff>
    </xdr:to>
    <xdr:pic>
      <xdr:nvPicPr>
        <xdr:cNvPr id="9" name="Graphic 8" descr="Warning with solid fill">
          <a:extLst>
            <a:ext uri="{FF2B5EF4-FFF2-40B4-BE49-F238E27FC236}">
              <a16:creationId xmlns:a16="http://schemas.microsoft.com/office/drawing/2014/main" id="{78569252-AF26-4627-9ECB-44CC797BA888}"/>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0"/>
          <a:ext cx="914400" cy="927100"/>
        </a:xfrm>
        <a:prstGeom prst="rect">
          <a:avLst/>
        </a:prstGeom>
      </xdr:spPr>
    </xdr:pic>
    <xdr:clientData/>
  </xdr:twoCellAnchor>
  <xdr:twoCellAnchor>
    <xdr:from>
      <xdr:col>17</xdr:col>
      <xdr:colOff>412750</xdr:colOff>
      <xdr:row>13</xdr:row>
      <xdr:rowOff>301625</xdr:rowOff>
    </xdr:from>
    <xdr:to>
      <xdr:col>24</xdr:col>
      <xdr:colOff>669349</xdr:colOff>
      <xdr:row>13</xdr:row>
      <xdr:rowOff>667181</xdr:rowOff>
    </xdr:to>
    <xdr:sp macro="" textlink="">
      <xdr:nvSpPr>
        <xdr:cNvPr id="13" name="Rounded Rectangle 10">
          <a:hlinkClick xmlns:r="http://schemas.openxmlformats.org/officeDocument/2006/relationships" r:id="rId7"/>
          <a:extLst>
            <a:ext uri="{FF2B5EF4-FFF2-40B4-BE49-F238E27FC236}">
              <a16:creationId xmlns:a16="http://schemas.microsoft.com/office/drawing/2014/main" id="{499BE6BA-655E-4386-BA7C-294CCDA501C6}"/>
            </a:ext>
          </a:extLst>
        </xdr:cNvPr>
        <xdr:cNvSpPr/>
      </xdr:nvSpPr>
      <xdr:spPr>
        <a:xfrm>
          <a:off x="15795625" y="8064500"/>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508000</xdr:colOff>
      <xdr:row>5</xdr:row>
      <xdr:rowOff>95250</xdr:rowOff>
    </xdr:from>
    <xdr:to>
      <xdr:col>3</xdr:col>
      <xdr:colOff>3683</xdr:colOff>
      <xdr:row>5</xdr:row>
      <xdr:rowOff>441448</xdr:rowOff>
    </xdr:to>
    <xdr:sp macro="" textlink="">
      <xdr:nvSpPr>
        <xdr:cNvPr id="12" name="Rounded Rectangle 4">
          <a:hlinkClick xmlns:r="http://schemas.openxmlformats.org/officeDocument/2006/relationships" r:id="rId8"/>
          <a:extLst>
            <a:ext uri="{FF2B5EF4-FFF2-40B4-BE49-F238E27FC236}">
              <a16:creationId xmlns:a16="http://schemas.microsoft.com/office/drawing/2014/main" id="{407156F8-7724-41BF-AEEC-23A2F1D08ADC}"/>
            </a:ext>
          </a:extLst>
        </xdr:cNvPr>
        <xdr:cNvSpPr/>
      </xdr:nvSpPr>
      <xdr:spPr>
        <a:xfrm>
          <a:off x="1476375" y="469900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45582DB7-B340-416D-AFB6-FBCE02330AB0}"/>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A577E596-1E8F-483D-B04E-5D33EE4FF1C4}"/>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349250</xdr:colOff>
      <xdr:row>1</xdr:row>
      <xdr:rowOff>127000</xdr:rowOff>
    </xdr:from>
    <xdr:ext cx="5590150" cy="983426"/>
    <xdr:pic>
      <xdr:nvPicPr>
        <xdr:cNvPr id="8" name="Picture 7" descr="International Food Solutions Logo">
          <a:extLst>
            <a:ext uri="{FF2B5EF4-FFF2-40B4-BE49-F238E27FC236}">
              <a16:creationId xmlns:a16="http://schemas.microsoft.com/office/drawing/2014/main" id="{F6A5D9E4-7DD5-4EEC-BAC5-BC60D2904781}"/>
            </a:ext>
          </a:extLst>
        </xdr:cNvPr>
        <xdr:cNvPicPr>
          <a:picLocks noChangeAspect="1"/>
        </xdr:cNvPicPr>
      </xdr:nvPicPr>
      <xdr:blipFill>
        <a:blip xmlns:r="http://schemas.openxmlformats.org/officeDocument/2006/relationships" r:embed="rId3"/>
        <a:stretch>
          <a:fillRect/>
        </a:stretch>
      </xdr:blipFill>
      <xdr:spPr>
        <a:xfrm>
          <a:off x="10102850" y="127000"/>
          <a:ext cx="5590150" cy="983426"/>
        </a:xfrm>
        <a:prstGeom prst="rect">
          <a:avLst/>
        </a:prstGeom>
      </xdr:spPr>
    </xdr:pic>
    <xdr:clientData/>
  </xdr:oneCellAnchor>
  <xdr:twoCellAnchor>
    <xdr:from>
      <xdr:col>3</xdr:col>
      <xdr:colOff>15875</xdr:colOff>
      <xdr:row>6</xdr:row>
      <xdr:rowOff>47625</xdr:rowOff>
    </xdr:from>
    <xdr:to>
      <xdr:col>9</xdr:col>
      <xdr:colOff>539751</xdr:colOff>
      <xdr:row>6</xdr:row>
      <xdr:rowOff>387351</xdr:rowOff>
    </xdr:to>
    <xdr:sp macro="" textlink="">
      <xdr:nvSpPr>
        <xdr:cNvPr id="9" name="Rounded Rectangle 5">
          <a:hlinkClick xmlns:r="http://schemas.openxmlformats.org/officeDocument/2006/relationships" r:id="rId4"/>
          <a:extLst>
            <a:ext uri="{FF2B5EF4-FFF2-40B4-BE49-F238E27FC236}">
              <a16:creationId xmlns:a16="http://schemas.microsoft.com/office/drawing/2014/main" id="{F0486E58-2B4F-45A0-B4F2-C15ACD69211B}"/>
            </a:ext>
          </a:extLst>
        </xdr:cNvPr>
        <xdr:cNvSpPr/>
      </xdr:nvSpPr>
      <xdr:spPr>
        <a:xfrm>
          <a:off x="4921250" y="16827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927100</xdr:rowOff>
    </xdr:to>
    <xdr:pic>
      <xdr:nvPicPr>
        <xdr:cNvPr id="10" name="Graphic 9" descr="Warning with solid fill">
          <a:extLst>
            <a:ext uri="{FF2B5EF4-FFF2-40B4-BE49-F238E27FC236}">
              <a16:creationId xmlns:a16="http://schemas.microsoft.com/office/drawing/2014/main" id="{A353C2C0-1FE5-4949-BA46-13A51BF70EFA}"/>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0"/>
          <a:ext cx="914400" cy="927100"/>
        </a:xfrm>
        <a:prstGeom prst="rect">
          <a:avLst/>
        </a:prstGeom>
      </xdr:spPr>
    </xdr:pic>
    <xdr:clientData/>
  </xdr:twoCellAnchor>
  <xdr:twoCellAnchor>
    <xdr:from>
      <xdr:col>5</xdr:col>
      <xdr:colOff>18012</xdr:colOff>
      <xdr:row>21</xdr:row>
      <xdr:rowOff>367</xdr:rowOff>
    </xdr:from>
    <xdr:to>
      <xdr:col>17</xdr:col>
      <xdr:colOff>97388</xdr:colOff>
      <xdr:row>21</xdr:row>
      <xdr:rowOff>300405</xdr:rowOff>
    </xdr:to>
    <xdr:sp macro="" textlink="">
      <xdr:nvSpPr>
        <xdr:cNvPr id="16" name="Rounded Rectangle 6">
          <a:hlinkClick xmlns:r="http://schemas.openxmlformats.org/officeDocument/2006/relationships" r:id="rId7"/>
          <a:extLst>
            <a:ext uri="{FF2B5EF4-FFF2-40B4-BE49-F238E27FC236}">
              <a16:creationId xmlns:a16="http://schemas.microsoft.com/office/drawing/2014/main" id="{D0F7DCE5-E4E2-4908-9061-E60C95470ABD}"/>
            </a:ext>
          </a:extLst>
        </xdr:cNvPr>
        <xdr:cNvSpPr/>
      </xdr:nvSpPr>
      <xdr:spPr>
        <a:xfrm>
          <a:off x="6907762" y="10303242"/>
          <a:ext cx="9366251" cy="30003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698500</xdr:colOff>
      <xdr:row>6</xdr:row>
      <xdr:rowOff>31750</xdr:rowOff>
    </xdr:from>
    <xdr:to>
      <xdr:col>2</xdr:col>
      <xdr:colOff>3734308</xdr:colOff>
      <xdr:row>6</xdr:row>
      <xdr:rowOff>377948</xdr:rowOff>
    </xdr:to>
    <xdr:sp macro="" textlink="">
      <xdr:nvSpPr>
        <xdr:cNvPr id="14" name="Rounded Rectangle 4">
          <a:hlinkClick xmlns:r="http://schemas.openxmlformats.org/officeDocument/2006/relationships" r:id="rId8"/>
          <a:extLst>
            <a:ext uri="{FF2B5EF4-FFF2-40B4-BE49-F238E27FC236}">
              <a16:creationId xmlns:a16="http://schemas.microsoft.com/office/drawing/2014/main" id="{BAFE9F59-1284-4A90-86FC-3C2F3136B5E1}"/>
            </a:ext>
          </a:extLst>
        </xdr:cNvPr>
        <xdr:cNvSpPr/>
      </xdr:nvSpPr>
      <xdr:spPr>
        <a:xfrm>
          <a:off x="1809750" y="466725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176763</xdr:colOff>
      <xdr:row>19</xdr:row>
      <xdr:rowOff>117842</xdr:rowOff>
    </xdr:from>
    <xdr:to>
      <xdr:col>23</xdr:col>
      <xdr:colOff>623862</xdr:colOff>
      <xdr:row>21</xdr:row>
      <xdr:rowOff>324217</xdr:rowOff>
    </xdr:to>
    <xdr:sp macro="" textlink="">
      <xdr:nvSpPr>
        <xdr:cNvPr id="17" name="Rounded Rectangle 10">
          <a:hlinkClick xmlns:r="http://schemas.openxmlformats.org/officeDocument/2006/relationships" r:id="rId9"/>
          <a:extLst>
            <a:ext uri="{FF2B5EF4-FFF2-40B4-BE49-F238E27FC236}">
              <a16:creationId xmlns:a16="http://schemas.microsoft.com/office/drawing/2014/main" id="{6A74701F-F3F7-41AF-BF21-6F2C58564DE0}"/>
            </a:ext>
          </a:extLst>
        </xdr:cNvPr>
        <xdr:cNvSpPr/>
      </xdr:nvSpPr>
      <xdr:spPr>
        <a:xfrm>
          <a:off x="16353388" y="1010321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2C578D5A-74E1-4851-8D75-1422BCF91162}"/>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B123662B-4227-46F2-9A46-63B0ABD032AC}"/>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editAs="oneCell">
    <xdr:from>
      <xdr:col>16</xdr:col>
      <xdr:colOff>623660</xdr:colOff>
      <xdr:row>1</xdr:row>
      <xdr:rowOff>204108</xdr:rowOff>
    </xdr:from>
    <xdr:to>
      <xdr:col>23</xdr:col>
      <xdr:colOff>165802</xdr:colOff>
      <xdr:row>3</xdr:row>
      <xdr:rowOff>214099</xdr:rowOff>
    </xdr:to>
    <xdr:pic>
      <xdr:nvPicPr>
        <xdr:cNvPr id="7" name="Picture 8" descr="International Food Solutions Logo">
          <a:extLst>
            <a:ext uri="{FF2B5EF4-FFF2-40B4-BE49-F238E27FC236}">
              <a16:creationId xmlns:a16="http://schemas.microsoft.com/office/drawing/2014/main" id="{299DB0EA-3CFE-11F4-9EDB-20A379CA2B38}"/>
            </a:ext>
          </a:extLst>
        </xdr:cNvPr>
        <xdr:cNvPicPr>
          <a:picLocks noChangeAspect="1"/>
        </xdr:cNvPicPr>
      </xdr:nvPicPr>
      <xdr:blipFill>
        <a:blip xmlns:r="http://schemas.openxmlformats.org/officeDocument/2006/relationships" r:embed="rId3"/>
        <a:stretch>
          <a:fillRect/>
        </a:stretch>
      </xdr:blipFill>
      <xdr:spPr>
        <a:xfrm>
          <a:off x="15274017" y="204108"/>
          <a:ext cx="5590517" cy="981541"/>
        </a:xfrm>
        <a:prstGeom prst="rect">
          <a:avLst/>
        </a:prstGeom>
      </xdr:spPr>
    </xdr:pic>
    <xdr:clientData/>
  </xdr:twoCellAnchor>
  <xdr:twoCellAnchor>
    <xdr:from>
      <xdr:col>3</xdr:col>
      <xdr:colOff>15875</xdr:colOff>
      <xdr:row>5</xdr:row>
      <xdr:rowOff>63500</xdr:rowOff>
    </xdr:from>
    <xdr:to>
      <xdr:col>9</xdr:col>
      <xdr:colOff>635001</xdr:colOff>
      <xdr:row>5</xdr:row>
      <xdr:rowOff>403226</xdr:rowOff>
    </xdr:to>
    <xdr:sp macro="" textlink="">
      <xdr:nvSpPr>
        <xdr:cNvPr id="8" name="Rounded Rectangle 5">
          <a:hlinkClick xmlns:r="http://schemas.openxmlformats.org/officeDocument/2006/relationships" r:id="rId4"/>
          <a:extLst>
            <a:ext uri="{FF2B5EF4-FFF2-40B4-BE49-F238E27FC236}">
              <a16:creationId xmlns:a16="http://schemas.microsoft.com/office/drawing/2014/main" id="{876326F3-68AE-4D91-AEE1-1D054E277FCF}"/>
            </a:ext>
          </a:extLst>
        </xdr:cNvPr>
        <xdr:cNvSpPr/>
      </xdr:nvSpPr>
      <xdr:spPr>
        <a:xfrm>
          <a:off x="4524375" y="171450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835025</xdr:colOff>
      <xdr:row>0</xdr:row>
      <xdr:rowOff>927100</xdr:rowOff>
    </xdr:to>
    <xdr:pic>
      <xdr:nvPicPr>
        <xdr:cNvPr id="9" name="Graphic 8" descr="Warning with solid fill">
          <a:extLst>
            <a:ext uri="{FF2B5EF4-FFF2-40B4-BE49-F238E27FC236}">
              <a16:creationId xmlns:a16="http://schemas.microsoft.com/office/drawing/2014/main" id="{24DA07BB-AE45-4738-B18C-681E2ECBF86E}"/>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0"/>
          <a:ext cx="914400" cy="927100"/>
        </a:xfrm>
        <a:prstGeom prst="rect">
          <a:avLst/>
        </a:prstGeom>
      </xdr:spPr>
    </xdr:pic>
    <xdr:clientData/>
  </xdr:twoCellAnchor>
  <xdr:twoCellAnchor>
    <xdr:from>
      <xdr:col>17</xdr:col>
      <xdr:colOff>285750</xdr:colOff>
      <xdr:row>13</xdr:row>
      <xdr:rowOff>254000</xdr:rowOff>
    </xdr:from>
    <xdr:to>
      <xdr:col>24</xdr:col>
      <xdr:colOff>669349</xdr:colOff>
      <xdr:row>13</xdr:row>
      <xdr:rowOff>619556</xdr:rowOff>
    </xdr:to>
    <xdr:sp macro="" textlink="">
      <xdr:nvSpPr>
        <xdr:cNvPr id="11" name="Rounded Rectangle 10">
          <a:hlinkClick xmlns:r="http://schemas.openxmlformats.org/officeDocument/2006/relationships" r:id="rId7"/>
          <a:extLst>
            <a:ext uri="{FF2B5EF4-FFF2-40B4-BE49-F238E27FC236}">
              <a16:creationId xmlns:a16="http://schemas.microsoft.com/office/drawing/2014/main" id="{34D5F40C-F31C-4BE5-88A5-5EAC13726057}"/>
            </a:ext>
          </a:extLst>
        </xdr:cNvPr>
        <xdr:cNvSpPr/>
      </xdr:nvSpPr>
      <xdr:spPr>
        <a:xfrm>
          <a:off x="15668625" y="8112125"/>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460375</xdr:colOff>
      <xdr:row>5</xdr:row>
      <xdr:rowOff>63500</xdr:rowOff>
    </xdr:from>
    <xdr:to>
      <xdr:col>2</xdr:col>
      <xdr:colOff>3496183</xdr:colOff>
      <xdr:row>5</xdr:row>
      <xdr:rowOff>409698</xdr:rowOff>
    </xdr:to>
    <xdr:sp macro="" textlink="">
      <xdr:nvSpPr>
        <xdr:cNvPr id="14" name="Rounded Rectangle 4">
          <a:hlinkClick xmlns:r="http://schemas.openxmlformats.org/officeDocument/2006/relationships" r:id="rId8"/>
          <a:extLst>
            <a:ext uri="{FF2B5EF4-FFF2-40B4-BE49-F238E27FC236}">
              <a16:creationId xmlns:a16="http://schemas.microsoft.com/office/drawing/2014/main" id="{B9D129BB-D318-428B-B086-05236BCFAEFF}"/>
            </a:ext>
          </a:extLst>
        </xdr:cNvPr>
        <xdr:cNvSpPr/>
      </xdr:nvSpPr>
      <xdr:spPr>
        <a:xfrm>
          <a:off x="1428750" y="469900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15</xdr:col>
      <xdr:colOff>253999</xdr:colOff>
      <xdr:row>1</xdr:row>
      <xdr:rowOff>95250</xdr:rowOff>
    </xdr:from>
    <xdr:ext cx="4587735" cy="1254125"/>
    <xdr:pic>
      <xdr:nvPicPr>
        <xdr:cNvPr id="2" name="Picture 1" descr="Orange background with white lettering that says &quot;USDA Foods Healthy Choices&quot;">
          <a:extLst>
            <a:ext uri="{FF2B5EF4-FFF2-40B4-BE49-F238E27FC236}">
              <a16:creationId xmlns:a16="http://schemas.microsoft.com/office/drawing/2014/main" id="{24506CB2-85D8-47D1-8BF6-1CD144020F14}"/>
            </a:ext>
          </a:extLst>
        </xdr:cNvPr>
        <xdr:cNvPicPr>
          <a:picLocks noChangeAspect="1"/>
        </xdr:cNvPicPr>
      </xdr:nvPicPr>
      <xdr:blipFill>
        <a:blip xmlns:r="http://schemas.openxmlformats.org/officeDocument/2006/relationships" r:embed="rId1"/>
        <a:stretch>
          <a:fillRect/>
        </a:stretch>
      </xdr:blipFill>
      <xdr:spPr>
        <a:xfrm>
          <a:off x="9397999" y="95250"/>
          <a:ext cx="4587735" cy="1254125"/>
        </a:xfrm>
        <a:prstGeom prst="rect">
          <a:avLst/>
        </a:prstGeom>
      </xdr:spPr>
    </xdr:pic>
    <xdr:clientData/>
  </xdr:oneCellAnchor>
  <xdr:twoCellAnchor>
    <xdr:from>
      <xdr:col>1</xdr:col>
      <xdr:colOff>63500</xdr:colOff>
      <xdr:row>2</xdr:row>
      <xdr:rowOff>85725</xdr:rowOff>
    </xdr:from>
    <xdr:to>
      <xdr:col>3</xdr:col>
      <xdr:colOff>1342642</xdr:colOff>
      <xdr:row>2</xdr:row>
      <xdr:rowOff>365125</xdr:rowOff>
    </xdr:to>
    <xdr:sp macro="" textlink="">
      <xdr:nvSpPr>
        <xdr:cNvPr id="3" name="Pentagon 2">
          <a:hlinkClick xmlns:r="http://schemas.openxmlformats.org/officeDocument/2006/relationships" r:id="rId2"/>
          <a:extLst>
            <a:ext uri="{FF2B5EF4-FFF2-40B4-BE49-F238E27FC236}">
              <a16:creationId xmlns:a16="http://schemas.microsoft.com/office/drawing/2014/main" id="{B2D9CB26-6172-47DB-A10C-99E95486CD09}"/>
            </a:ext>
          </a:extLst>
        </xdr:cNvPr>
        <xdr:cNvSpPr/>
      </xdr:nvSpPr>
      <xdr:spPr>
        <a:xfrm flipH="1">
          <a:off x="673100" y="276225"/>
          <a:ext cx="1764917" cy="107950"/>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3</xdr:col>
      <xdr:colOff>1412876</xdr:colOff>
      <xdr:row>2</xdr:row>
      <xdr:rowOff>85725</xdr:rowOff>
    </xdr:from>
    <xdr:to>
      <xdr:col>11</xdr:col>
      <xdr:colOff>619125</xdr:colOff>
      <xdr:row>2</xdr:row>
      <xdr:rowOff>365125</xdr:rowOff>
    </xdr:to>
    <xdr:sp macro="" textlink="">
      <xdr:nvSpPr>
        <xdr:cNvPr id="4" name="Pentagon 4">
          <a:hlinkClick xmlns:r="http://schemas.openxmlformats.org/officeDocument/2006/relationships" r:id="rId3"/>
          <a:extLst>
            <a:ext uri="{FF2B5EF4-FFF2-40B4-BE49-F238E27FC236}">
              <a16:creationId xmlns:a16="http://schemas.microsoft.com/office/drawing/2014/main" id="{254FA22B-42F5-47E6-B24C-826E0C2E0249}"/>
            </a:ext>
          </a:extLst>
        </xdr:cNvPr>
        <xdr:cNvSpPr/>
      </xdr:nvSpPr>
      <xdr:spPr>
        <a:xfrm>
          <a:off x="2441576" y="276225"/>
          <a:ext cx="4873624" cy="107950"/>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15876</xdr:colOff>
      <xdr:row>5</xdr:row>
      <xdr:rowOff>31750</xdr:rowOff>
    </xdr:from>
    <xdr:to>
      <xdr:col>2</xdr:col>
      <xdr:colOff>3937000</xdr:colOff>
      <xdr:row>5</xdr:row>
      <xdr:rowOff>381000</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6EF02DC4-C873-4473-BDC6-80B5EB29A016}"/>
            </a:ext>
          </a:extLst>
        </xdr:cNvPr>
        <xdr:cNvSpPr/>
      </xdr:nvSpPr>
      <xdr:spPr>
        <a:xfrm>
          <a:off x="1235076" y="793750"/>
          <a:ext cx="596899" cy="1587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15875</xdr:colOff>
      <xdr:row>5</xdr:row>
      <xdr:rowOff>31751</xdr:rowOff>
    </xdr:from>
    <xdr:to>
      <xdr:col>5</xdr:col>
      <xdr:colOff>920750</xdr:colOff>
      <xdr:row>5</xdr:row>
      <xdr:rowOff>396875</xdr:rowOff>
    </xdr:to>
    <xdr:sp macro="" textlink="">
      <xdr:nvSpPr>
        <xdr:cNvPr id="6" name="Rounded Rectangle 6">
          <a:hlinkClick xmlns:r="http://schemas.openxmlformats.org/officeDocument/2006/relationships" r:id="rId5"/>
          <a:extLst>
            <a:ext uri="{FF2B5EF4-FFF2-40B4-BE49-F238E27FC236}">
              <a16:creationId xmlns:a16="http://schemas.microsoft.com/office/drawing/2014/main" id="{5F3C67D1-5279-45AC-AFC6-A1D6594EC45B}"/>
            </a:ext>
          </a:extLst>
        </xdr:cNvPr>
        <xdr:cNvSpPr/>
      </xdr:nvSpPr>
      <xdr:spPr>
        <a:xfrm>
          <a:off x="1844675" y="793751"/>
          <a:ext cx="1809750" cy="155574"/>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FOOD</a:t>
          </a:r>
          <a:r>
            <a:rPr lang="en-US" sz="1500" b="1" baseline="0">
              <a:solidFill>
                <a:schemeClr val="bg1"/>
              </a:solidFill>
            </a:rPr>
            <a:t> BUYING GUIDE</a:t>
          </a:r>
          <a:endParaRPr lang="en-US" sz="1500" b="1">
            <a:solidFill>
              <a:schemeClr val="bg1"/>
            </a:solidFill>
          </a:endParaRPr>
        </a:p>
      </xdr:txBody>
    </xdr:sp>
    <xdr:clientData/>
  </xdr:twoCellAnchor>
  <xdr:oneCellAnchor>
    <xdr:from>
      <xdr:col>12</xdr:col>
      <xdr:colOff>0</xdr:colOff>
      <xdr:row>1</xdr:row>
      <xdr:rowOff>0</xdr:rowOff>
    </xdr:from>
    <xdr:ext cx="1381125" cy="1374287"/>
    <xdr:pic>
      <xdr:nvPicPr>
        <xdr:cNvPr id="7" name="Picture 6" descr="USDA Foods Logo that pictures a drawing of navy blue silhouette of a barn and trees against a light blue sky. In the foreground is green and white farmland. The logo says &quot;USDA Foods - Healthy Choices - American Grown&quot; ">
          <a:extLst>
            <a:ext uri="{FF2B5EF4-FFF2-40B4-BE49-F238E27FC236}">
              <a16:creationId xmlns:a16="http://schemas.microsoft.com/office/drawing/2014/main" id="{06C1404E-D541-4132-B2BA-487EC7B3C2E9}"/>
            </a:ext>
          </a:extLst>
        </xdr:cNvPr>
        <xdr:cNvPicPr>
          <a:picLocks noChangeAspect="1"/>
        </xdr:cNvPicPr>
      </xdr:nvPicPr>
      <xdr:blipFill>
        <a:blip xmlns:r="http://schemas.openxmlformats.org/officeDocument/2006/relationships" r:embed="rId6"/>
        <a:stretch>
          <a:fillRect/>
        </a:stretch>
      </xdr:blipFill>
      <xdr:spPr>
        <a:xfrm>
          <a:off x="7315200" y="0"/>
          <a:ext cx="1381125" cy="1374287"/>
        </a:xfrm>
        <a:prstGeom prst="rect">
          <a:avLst/>
        </a:prstGeom>
      </xdr:spPr>
    </xdr:pic>
    <xdr:clientData/>
  </xdr:oneCellAnchor>
  <xdr:oneCellAnchor>
    <xdr:from>
      <xdr:col>15</xdr:col>
      <xdr:colOff>253999</xdr:colOff>
      <xdr:row>1</xdr:row>
      <xdr:rowOff>95250</xdr:rowOff>
    </xdr:from>
    <xdr:ext cx="4587735" cy="1254125"/>
    <xdr:pic>
      <xdr:nvPicPr>
        <xdr:cNvPr id="8" name="Picture 7" descr="Orange background with white lettering that says &quot;USDA Foods Healthy Choices&quot;">
          <a:extLst>
            <a:ext uri="{FF2B5EF4-FFF2-40B4-BE49-F238E27FC236}">
              <a16:creationId xmlns:a16="http://schemas.microsoft.com/office/drawing/2014/main" id="{98E9B7EB-27B7-4C1F-BC9C-D2C1BFA36CD9}"/>
            </a:ext>
          </a:extLst>
        </xdr:cNvPr>
        <xdr:cNvPicPr>
          <a:picLocks noChangeAspect="1"/>
        </xdr:cNvPicPr>
      </xdr:nvPicPr>
      <xdr:blipFill>
        <a:blip xmlns:r="http://schemas.openxmlformats.org/officeDocument/2006/relationships" r:embed="rId1"/>
        <a:stretch>
          <a:fillRect/>
        </a:stretch>
      </xdr:blipFill>
      <xdr:spPr>
        <a:xfrm>
          <a:off x="14903449" y="95250"/>
          <a:ext cx="4587735" cy="1254125"/>
        </a:xfrm>
        <a:prstGeom prst="rect">
          <a:avLst/>
        </a:prstGeom>
      </xdr:spPr>
    </xdr:pic>
    <xdr:clientData/>
  </xdr:oneCellAnchor>
  <xdr:twoCellAnchor>
    <xdr:from>
      <xdr:col>1</xdr:col>
      <xdr:colOff>63500</xdr:colOff>
      <xdr:row>2</xdr:row>
      <xdr:rowOff>85725</xdr:rowOff>
    </xdr:from>
    <xdr:to>
      <xdr:col>3</xdr:col>
      <xdr:colOff>1342642</xdr:colOff>
      <xdr:row>2</xdr:row>
      <xdr:rowOff>365125</xdr:rowOff>
    </xdr:to>
    <xdr:sp macro="" textlink="">
      <xdr:nvSpPr>
        <xdr:cNvPr id="9" name="Pentagon 2">
          <a:hlinkClick xmlns:r="http://schemas.openxmlformats.org/officeDocument/2006/relationships" r:id="rId2"/>
          <a:extLst>
            <a:ext uri="{FF2B5EF4-FFF2-40B4-BE49-F238E27FC236}">
              <a16:creationId xmlns:a16="http://schemas.microsoft.com/office/drawing/2014/main" id="{770AC60A-DE57-472E-9B52-6323FD9DBE37}"/>
            </a:ext>
          </a:extLst>
        </xdr:cNvPr>
        <xdr:cNvSpPr/>
      </xdr:nvSpPr>
      <xdr:spPr>
        <a:xfrm flipH="1">
          <a:off x="139700" y="638175"/>
          <a:ext cx="6136892" cy="279400"/>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3</xdr:col>
      <xdr:colOff>1412876</xdr:colOff>
      <xdr:row>2</xdr:row>
      <xdr:rowOff>85725</xdr:rowOff>
    </xdr:from>
    <xdr:to>
      <xdr:col>11</xdr:col>
      <xdr:colOff>619125</xdr:colOff>
      <xdr:row>2</xdr:row>
      <xdr:rowOff>365125</xdr:rowOff>
    </xdr:to>
    <xdr:sp macro="" textlink="">
      <xdr:nvSpPr>
        <xdr:cNvPr id="10" name="Pentagon 4">
          <a:hlinkClick xmlns:r="http://schemas.openxmlformats.org/officeDocument/2006/relationships" r:id="rId3"/>
          <a:extLst>
            <a:ext uri="{FF2B5EF4-FFF2-40B4-BE49-F238E27FC236}">
              <a16:creationId xmlns:a16="http://schemas.microsoft.com/office/drawing/2014/main" id="{9A877E7A-2B9B-4C18-9870-91536A71E2E5}"/>
            </a:ext>
          </a:extLst>
        </xdr:cNvPr>
        <xdr:cNvSpPr/>
      </xdr:nvSpPr>
      <xdr:spPr>
        <a:xfrm>
          <a:off x="6346826" y="638175"/>
          <a:ext cx="6349999" cy="279400"/>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15876</xdr:colOff>
      <xdr:row>5</xdr:row>
      <xdr:rowOff>31750</xdr:rowOff>
    </xdr:from>
    <xdr:to>
      <xdr:col>2</xdr:col>
      <xdr:colOff>3937000</xdr:colOff>
      <xdr:row>5</xdr:row>
      <xdr:rowOff>381000</xdr:rowOff>
    </xdr:to>
    <xdr:sp macro="" textlink="">
      <xdr:nvSpPr>
        <xdr:cNvPr id="11" name="Rounded Rectangle 5">
          <a:hlinkClick xmlns:r="http://schemas.openxmlformats.org/officeDocument/2006/relationships" r:id="rId4"/>
          <a:extLst>
            <a:ext uri="{FF2B5EF4-FFF2-40B4-BE49-F238E27FC236}">
              <a16:creationId xmlns:a16="http://schemas.microsoft.com/office/drawing/2014/main" id="{3AF098F6-4E35-403D-AFF6-BC00FFE782C8}"/>
            </a:ext>
          </a:extLst>
        </xdr:cNvPr>
        <xdr:cNvSpPr/>
      </xdr:nvSpPr>
      <xdr:spPr>
        <a:xfrm>
          <a:off x="987426" y="1593850"/>
          <a:ext cx="3921124" cy="349250"/>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15875</xdr:colOff>
      <xdr:row>5</xdr:row>
      <xdr:rowOff>31751</xdr:rowOff>
    </xdr:from>
    <xdr:to>
      <xdr:col>5</xdr:col>
      <xdr:colOff>920750</xdr:colOff>
      <xdr:row>5</xdr:row>
      <xdr:rowOff>396875</xdr:rowOff>
    </xdr:to>
    <xdr:sp macro="" textlink="">
      <xdr:nvSpPr>
        <xdr:cNvPr id="12" name="Rounded Rectangle 6">
          <a:hlinkClick xmlns:r="http://schemas.openxmlformats.org/officeDocument/2006/relationships" r:id="rId5"/>
          <a:extLst>
            <a:ext uri="{FF2B5EF4-FFF2-40B4-BE49-F238E27FC236}">
              <a16:creationId xmlns:a16="http://schemas.microsoft.com/office/drawing/2014/main" id="{4FC86CE5-E5F0-4D6A-AD0C-34DA2421E60F}"/>
            </a:ext>
          </a:extLst>
        </xdr:cNvPr>
        <xdr:cNvSpPr/>
      </xdr:nvSpPr>
      <xdr:spPr>
        <a:xfrm>
          <a:off x="4949825" y="1593851"/>
          <a:ext cx="3771900" cy="365124"/>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FOOD</a:t>
          </a:r>
          <a:r>
            <a:rPr lang="en-US" sz="1500" b="1" baseline="0">
              <a:solidFill>
                <a:schemeClr val="bg1"/>
              </a:solidFill>
            </a:rPr>
            <a:t> BUYING GUIDE</a:t>
          </a:r>
          <a:endParaRPr lang="en-US" sz="1500" b="1">
            <a:solidFill>
              <a:schemeClr val="bg1"/>
            </a:solidFill>
          </a:endParaRPr>
        </a:p>
      </xdr:txBody>
    </xdr:sp>
    <xdr:clientData/>
  </xdr:twoCellAnchor>
  <xdr:oneCellAnchor>
    <xdr:from>
      <xdr:col>12</xdr:col>
      <xdr:colOff>0</xdr:colOff>
      <xdr:row>1</xdr:row>
      <xdr:rowOff>0</xdr:rowOff>
    </xdr:from>
    <xdr:ext cx="1381125" cy="1374287"/>
    <xdr:pic>
      <xdr:nvPicPr>
        <xdr:cNvPr id="13" name="Picture 12" descr="USDA Foods Logo that pictures a drawing of navy blue silhouette of a barn and trees against a light blue sky. In the foreground is green and white farmland. The logo says &quot;USDA Foods - Healthy Choices - American Grown&quot; ">
          <a:extLst>
            <a:ext uri="{FF2B5EF4-FFF2-40B4-BE49-F238E27FC236}">
              <a16:creationId xmlns:a16="http://schemas.microsoft.com/office/drawing/2014/main" id="{340D7119-D8F3-4D27-A683-C594F71F311C}"/>
            </a:ext>
          </a:extLst>
        </xdr:cNvPr>
        <xdr:cNvPicPr>
          <a:picLocks noChangeAspect="1"/>
        </xdr:cNvPicPr>
      </xdr:nvPicPr>
      <xdr:blipFill>
        <a:blip xmlns:r="http://schemas.openxmlformats.org/officeDocument/2006/relationships" r:embed="rId6"/>
        <a:stretch>
          <a:fillRect/>
        </a:stretch>
      </xdr:blipFill>
      <xdr:spPr>
        <a:xfrm>
          <a:off x="12734925" y="0"/>
          <a:ext cx="1381125" cy="1374287"/>
        </a:xfrm>
        <a:prstGeom prst="rect">
          <a:avLst/>
        </a:prstGeom>
      </xdr:spPr>
    </xdr:pic>
    <xdr:clientData/>
  </xdr:oneCellAnchor>
  <xdr:twoCellAnchor editAs="oneCell">
    <xdr:from>
      <xdr:col>1</xdr:col>
      <xdr:colOff>0</xdr:colOff>
      <xdr:row>0</xdr:row>
      <xdr:rowOff>0</xdr:rowOff>
    </xdr:from>
    <xdr:to>
      <xdr:col>2</xdr:col>
      <xdr:colOff>25400</xdr:colOff>
      <xdr:row>0</xdr:row>
      <xdr:rowOff>914400</xdr:rowOff>
    </xdr:to>
    <xdr:pic>
      <xdr:nvPicPr>
        <xdr:cNvPr id="15" name="Graphic 14" descr="Warning with solid fill">
          <a:extLst>
            <a:ext uri="{FF2B5EF4-FFF2-40B4-BE49-F238E27FC236}">
              <a16:creationId xmlns:a16="http://schemas.microsoft.com/office/drawing/2014/main" id="{0902B9F2-4393-AD13-03A1-06CA68A0DAC9}"/>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79375" y="0"/>
          <a:ext cx="914400" cy="9144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77FDFFED-7613-4295-B8E4-079182BAAD1B}"/>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1180C4E7-F836-4C7C-B92C-B0EBE34F9E8E}"/>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428625</xdr:colOff>
      <xdr:row>1</xdr:row>
      <xdr:rowOff>238125</xdr:rowOff>
    </xdr:from>
    <xdr:ext cx="5572227" cy="981541"/>
    <xdr:pic>
      <xdr:nvPicPr>
        <xdr:cNvPr id="8" name="Picture 7" descr="International Food Solutions Logo">
          <a:extLst>
            <a:ext uri="{FF2B5EF4-FFF2-40B4-BE49-F238E27FC236}">
              <a16:creationId xmlns:a16="http://schemas.microsoft.com/office/drawing/2014/main" id="{6AB205BD-42E3-4F11-AF01-D2317FA7E347}"/>
            </a:ext>
          </a:extLst>
        </xdr:cNvPr>
        <xdr:cNvPicPr>
          <a:picLocks noChangeAspect="1"/>
        </xdr:cNvPicPr>
      </xdr:nvPicPr>
      <xdr:blipFill>
        <a:blip xmlns:r="http://schemas.openxmlformats.org/officeDocument/2006/relationships" r:embed="rId3"/>
        <a:stretch>
          <a:fillRect/>
        </a:stretch>
      </xdr:blipFill>
      <xdr:spPr>
        <a:xfrm>
          <a:off x="10182225" y="190500"/>
          <a:ext cx="5572227" cy="981541"/>
        </a:xfrm>
        <a:prstGeom prst="rect">
          <a:avLst/>
        </a:prstGeom>
      </xdr:spPr>
    </xdr:pic>
    <xdr:clientData/>
  </xdr:oneCellAnchor>
  <xdr:twoCellAnchor>
    <xdr:from>
      <xdr:col>3</xdr:col>
      <xdr:colOff>15875</xdr:colOff>
      <xdr:row>6</xdr:row>
      <xdr:rowOff>47625</xdr:rowOff>
    </xdr:from>
    <xdr:to>
      <xdr:col>9</xdr:col>
      <xdr:colOff>539751</xdr:colOff>
      <xdr:row>6</xdr:row>
      <xdr:rowOff>387351</xdr:rowOff>
    </xdr:to>
    <xdr:sp macro="" textlink="">
      <xdr:nvSpPr>
        <xdr:cNvPr id="9" name="Rounded Rectangle 5">
          <a:hlinkClick xmlns:r="http://schemas.openxmlformats.org/officeDocument/2006/relationships" r:id="rId4"/>
          <a:extLst>
            <a:ext uri="{FF2B5EF4-FFF2-40B4-BE49-F238E27FC236}">
              <a16:creationId xmlns:a16="http://schemas.microsoft.com/office/drawing/2014/main" id="{6F5A2597-4568-4541-92D5-29637D4734EC}"/>
            </a:ext>
          </a:extLst>
        </xdr:cNvPr>
        <xdr:cNvSpPr/>
      </xdr:nvSpPr>
      <xdr:spPr>
        <a:xfrm>
          <a:off x="4921250" y="16827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927100</xdr:rowOff>
    </xdr:to>
    <xdr:pic>
      <xdr:nvPicPr>
        <xdr:cNvPr id="10" name="Graphic 9" descr="Warning with solid fill">
          <a:extLst>
            <a:ext uri="{FF2B5EF4-FFF2-40B4-BE49-F238E27FC236}">
              <a16:creationId xmlns:a16="http://schemas.microsoft.com/office/drawing/2014/main" id="{B6CDA492-8132-4566-97B9-4BB51392B87C}"/>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0"/>
          <a:ext cx="914400" cy="927100"/>
        </a:xfrm>
        <a:prstGeom prst="rect">
          <a:avLst/>
        </a:prstGeom>
      </xdr:spPr>
    </xdr:pic>
    <xdr:clientData/>
  </xdr:twoCellAnchor>
  <xdr:twoCellAnchor>
    <xdr:from>
      <xdr:col>4</xdr:col>
      <xdr:colOff>526012</xdr:colOff>
      <xdr:row>21</xdr:row>
      <xdr:rowOff>16242</xdr:rowOff>
    </xdr:from>
    <xdr:to>
      <xdr:col>16</xdr:col>
      <xdr:colOff>716513</xdr:colOff>
      <xdr:row>21</xdr:row>
      <xdr:rowOff>316280</xdr:rowOff>
    </xdr:to>
    <xdr:sp macro="" textlink="">
      <xdr:nvSpPr>
        <xdr:cNvPr id="13" name="Rounded Rectangle 6">
          <a:hlinkClick xmlns:r="http://schemas.openxmlformats.org/officeDocument/2006/relationships" r:id="rId7"/>
          <a:extLst>
            <a:ext uri="{FF2B5EF4-FFF2-40B4-BE49-F238E27FC236}">
              <a16:creationId xmlns:a16="http://schemas.microsoft.com/office/drawing/2014/main" id="{1DBA5F77-32ED-4FD1-A8CE-08B5B5E4F961}"/>
            </a:ext>
          </a:extLst>
        </xdr:cNvPr>
        <xdr:cNvSpPr/>
      </xdr:nvSpPr>
      <xdr:spPr>
        <a:xfrm>
          <a:off x="6733137" y="10493742"/>
          <a:ext cx="9366251" cy="30003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714375</xdr:colOff>
      <xdr:row>6</xdr:row>
      <xdr:rowOff>47625</xdr:rowOff>
    </xdr:from>
    <xdr:to>
      <xdr:col>2</xdr:col>
      <xdr:colOff>3750183</xdr:colOff>
      <xdr:row>6</xdr:row>
      <xdr:rowOff>393823</xdr:rowOff>
    </xdr:to>
    <xdr:sp macro="" textlink="">
      <xdr:nvSpPr>
        <xdr:cNvPr id="16" name="Rounded Rectangle 4">
          <a:hlinkClick xmlns:r="http://schemas.openxmlformats.org/officeDocument/2006/relationships" r:id="rId8"/>
          <a:extLst>
            <a:ext uri="{FF2B5EF4-FFF2-40B4-BE49-F238E27FC236}">
              <a16:creationId xmlns:a16="http://schemas.microsoft.com/office/drawing/2014/main" id="{56FE05E9-D059-4A6C-9CD3-9A3A071B7380}"/>
            </a:ext>
          </a:extLst>
        </xdr:cNvPr>
        <xdr:cNvSpPr/>
      </xdr:nvSpPr>
      <xdr:spPr>
        <a:xfrm>
          <a:off x="1825625" y="485775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2138</xdr:colOff>
      <xdr:row>19</xdr:row>
      <xdr:rowOff>133717</xdr:rowOff>
    </xdr:from>
    <xdr:to>
      <xdr:col>23</xdr:col>
      <xdr:colOff>719112</xdr:colOff>
      <xdr:row>21</xdr:row>
      <xdr:rowOff>340092</xdr:rowOff>
    </xdr:to>
    <xdr:sp macro="" textlink="">
      <xdr:nvSpPr>
        <xdr:cNvPr id="15" name="Rounded Rectangle 10">
          <a:hlinkClick xmlns:r="http://schemas.openxmlformats.org/officeDocument/2006/relationships" r:id="rId9"/>
          <a:extLst>
            <a:ext uri="{FF2B5EF4-FFF2-40B4-BE49-F238E27FC236}">
              <a16:creationId xmlns:a16="http://schemas.microsoft.com/office/drawing/2014/main" id="{D8B11B3C-7B14-4FC3-8310-F0B2A27743E1}"/>
            </a:ext>
          </a:extLst>
        </xdr:cNvPr>
        <xdr:cNvSpPr/>
      </xdr:nvSpPr>
      <xdr:spPr>
        <a:xfrm>
          <a:off x="16178763" y="1029371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87A18A6E-8FF8-47D2-AF1B-13575EB7776D}"/>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0D4DF341-2BC8-4498-A720-92D45DE3FC27}"/>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714375</xdr:colOff>
      <xdr:row>1</xdr:row>
      <xdr:rowOff>206375</xdr:rowOff>
    </xdr:from>
    <xdr:ext cx="5548415" cy="983669"/>
    <xdr:pic>
      <xdr:nvPicPr>
        <xdr:cNvPr id="7" name="Picture 6" descr="International Food Solutions Logo">
          <a:extLst>
            <a:ext uri="{FF2B5EF4-FFF2-40B4-BE49-F238E27FC236}">
              <a16:creationId xmlns:a16="http://schemas.microsoft.com/office/drawing/2014/main" id="{90B8AE1A-03F1-4BF8-81F1-F33AB135673F}"/>
            </a:ext>
          </a:extLst>
        </xdr:cNvPr>
        <xdr:cNvPicPr>
          <a:picLocks noChangeAspect="1"/>
        </xdr:cNvPicPr>
      </xdr:nvPicPr>
      <xdr:blipFill>
        <a:blip xmlns:r="http://schemas.openxmlformats.org/officeDocument/2006/relationships" r:embed="rId3"/>
        <a:stretch>
          <a:fillRect/>
        </a:stretch>
      </xdr:blipFill>
      <xdr:spPr>
        <a:xfrm>
          <a:off x="10363200" y="187325"/>
          <a:ext cx="5548415" cy="983669"/>
        </a:xfrm>
        <a:prstGeom prst="rect">
          <a:avLst/>
        </a:prstGeom>
      </xdr:spPr>
    </xdr:pic>
    <xdr:clientData/>
  </xdr:oneCellAnchor>
  <xdr:twoCellAnchor>
    <xdr:from>
      <xdr:col>2</xdr:col>
      <xdr:colOff>3524250</xdr:colOff>
      <xdr:row>5</xdr:row>
      <xdr:rowOff>63500</xdr:rowOff>
    </xdr:from>
    <xdr:to>
      <xdr:col>9</xdr:col>
      <xdr:colOff>603251</xdr:colOff>
      <xdr:row>5</xdr:row>
      <xdr:rowOff>403226</xdr:rowOff>
    </xdr:to>
    <xdr:sp macro="" textlink="">
      <xdr:nvSpPr>
        <xdr:cNvPr id="8" name="Rounded Rectangle 5">
          <a:hlinkClick xmlns:r="http://schemas.openxmlformats.org/officeDocument/2006/relationships" r:id="rId4"/>
          <a:extLst>
            <a:ext uri="{FF2B5EF4-FFF2-40B4-BE49-F238E27FC236}">
              <a16:creationId xmlns:a16="http://schemas.microsoft.com/office/drawing/2014/main" id="{43403A8A-5BCC-4BE2-8D4D-E1C84DE8FA1B}"/>
            </a:ext>
          </a:extLst>
        </xdr:cNvPr>
        <xdr:cNvSpPr/>
      </xdr:nvSpPr>
      <xdr:spPr>
        <a:xfrm>
          <a:off x="4492625" y="171450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835025</xdr:colOff>
      <xdr:row>0</xdr:row>
      <xdr:rowOff>927100</xdr:rowOff>
    </xdr:to>
    <xdr:pic>
      <xdr:nvPicPr>
        <xdr:cNvPr id="9" name="Graphic 8" descr="Warning with solid fill">
          <a:extLst>
            <a:ext uri="{FF2B5EF4-FFF2-40B4-BE49-F238E27FC236}">
              <a16:creationId xmlns:a16="http://schemas.microsoft.com/office/drawing/2014/main" id="{74DA4D5C-FCB7-4C3A-9F77-CE3396DA2DAA}"/>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0"/>
          <a:ext cx="914400" cy="927100"/>
        </a:xfrm>
        <a:prstGeom prst="rect">
          <a:avLst/>
        </a:prstGeom>
      </xdr:spPr>
    </xdr:pic>
    <xdr:clientData/>
  </xdr:twoCellAnchor>
  <xdr:twoCellAnchor>
    <xdr:from>
      <xdr:col>17</xdr:col>
      <xdr:colOff>269875</xdr:colOff>
      <xdr:row>16</xdr:row>
      <xdr:rowOff>301625</xdr:rowOff>
    </xdr:from>
    <xdr:to>
      <xdr:col>24</xdr:col>
      <xdr:colOff>653474</xdr:colOff>
      <xdr:row>16</xdr:row>
      <xdr:rowOff>667181</xdr:rowOff>
    </xdr:to>
    <xdr:sp macro="" textlink="">
      <xdr:nvSpPr>
        <xdr:cNvPr id="11" name="Rounded Rectangle 10">
          <a:hlinkClick xmlns:r="http://schemas.openxmlformats.org/officeDocument/2006/relationships" r:id="rId7"/>
          <a:extLst>
            <a:ext uri="{FF2B5EF4-FFF2-40B4-BE49-F238E27FC236}">
              <a16:creationId xmlns:a16="http://schemas.microsoft.com/office/drawing/2014/main" id="{0ACB8D58-4B93-4E28-8C7A-98A2D03E4352}"/>
            </a:ext>
          </a:extLst>
        </xdr:cNvPr>
        <xdr:cNvSpPr/>
      </xdr:nvSpPr>
      <xdr:spPr>
        <a:xfrm>
          <a:off x="15652750" y="8524875"/>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412750</xdr:colOff>
      <xdr:row>5</xdr:row>
      <xdr:rowOff>63500</xdr:rowOff>
    </xdr:from>
    <xdr:to>
      <xdr:col>2</xdr:col>
      <xdr:colOff>3448558</xdr:colOff>
      <xdr:row>5</xdr:row>
      <xdr:rowOff>409698</xdr:rowOff>
    </xdr:to>
    <xdr:sp macro="" textlink="">
      <xdr:nvSpPr>
        <xdr:cNvPr id="13" name="Rounded Rectangle 4">
          <a:hlinkClick xmlns:r="http://schemas.openxmlformats.org/officeDocument/2006/relationships" r:id="rId8"/>
          <a:extLst>
            <a:ext uri="{FF2B5EF4-FFF2-40B4-BE49-F238E27FC236}">
              <a16:creationId xmlns:a16="http://schemas.microsoft.com/office/drawing/2014/main" id="{BFB85ECC-7EC2-4958-9EC1-580E0E487269}"/>
            </a:ext>
          </a:extLst>
        </xdr:cNvPr>
        <xdr:cNvSpPr/>
      </xdr:nvSpPr>
      <xdr:spPr>
        <a:xfrm>
          <a:off x="1381125" y="48418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DAF2487F-41D7-4B23-A2DA-1F418A10E9E1}"/>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C977A5D1-E8F2-4AF7-B859-563B69D65BFC}"/>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508000</xdr:colOff>
      <xdr:row>1</xdr:row>
      <xdr:rowOff>206375</xdr:rowOff>
    </xdr:from>
    <xdr:ext cx="5572227" cy="981541"/>
    <xdr:pic>
      <xdr:nvPicPr>
        <xdr:cNvPr id="8" name="Picture 7" descr="International Food Solutions Logo">
          <a:extLst>
            <a:ext uri="{FF2B5EF4-FFF2-40B4-BE49-F238E27FC236}">
              <a16:creationId xmlns:a16="http://schemas.microsoft.com/office/drawing/2014/main" id="{2425044A-2A35-4C3F-BB09-B60D6D8DE17D}"/>
            </a:ext>
          </a:extLst>
        </xdr:cNvPr>
        <xdr:cNvPicPr>
          <a:picLocks noChangeAspect="1"/>
        </xdr:cNvPicPr>
      </xdr:nvPicPr>
      <xdr:blipFill>
        <a:blip xmlns:r="http://schemas.openxmlformats.org/officeDocument/2006/relationships" r:embed="rId3"/>
        <a:stretch>
          <a:fillRect/>
        </a:stretch>
      </xdr:blipFill>
      <xdr:spPr>
        <a:xfrm>
          <a:off x="10261600" y="187325"/>
          <a:ext cx="5572227" cy="981541"/>
        </a:xfrm>
        <a:prstGeom prst="rect">
          <a:avLst/>
        </a:prstGeom>
      </xdr:spPr>
    </xdr:pic>
    <xdr:clientData/>
  </xdr:oneCellAnchor>
  <xdr:twoCellAnchor>
    <xdr:from>
      <xdr:col>3</xdr:col>
      <xdr:colOff>47625</xdr:colOff>
      <xdr:row>6</xdr:row>
      <xdr:rowOff>47625</xdr:rowOff>
    </xdr:from>
    <xdr:to>
      <xdr:col>9</xdr:col>
      <xdr:colOff>571501</xdr:colOff>
      <xdr:row>6</xdr:row>
      <xdr:rowOff>387351</xdr:rowOff>
    </xdr:to>
    <xdr:sp macro="" textlink="">
      <xdr:nvSpPr>
        <xdr:cNvPr id="9" name="Rounded Rectangle 5">
          <a:hlinkClick xmlns:r="http://schemas.openxmlformats.org/officeDocument/2006/relationships" r:id="rId4"/>
          <a:extLst>
            <a:ext uri="{FF2B5EF4-FFF2-40B4-BE49-F238E27FC236}">
              <a16:creationId xmlns:a16="http://schemas.microsoft.com/office/drawing/2014/main" id="{10A53333-114E-420A-B3E3-166BB068A631}"/>
            </a:ext>
          </a:extLst>
        </xdr:cNvPr>
        <xdr:cNvSpPr/>
      </xdr:nvSpPr>
      <xdr:spPr>
        <a:xfrm>
          <a:off x="4953000" y="16827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927100</xdr:rowOff>
    </xdr:to>
    <xdr:pic>
      <xdr:nvPicPr>
        <xdr:cNvPr id="10" name="Graphic 9" descr="Warning with solid fill">
          <a:extLst>
            <a:ext uri="{FF2B5EF4-FFF2-40B4-BE49-F238E27FC236}">
              <a16:creationId xmlns:a16="http://schemas.microsoft.com/office/drawing/2014/main" id="{EDA9C9A5-67EE-40BB-B583-FE4B4401E25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0"/>
          <a:ext cx="914400" cy="927100"/>
        </a:xfrm>
        <a:prstGeom prst="rect">
          <a:avLst/>
        </a:prstGeom>
      </xdr:spPr>
    </xdr:pic>
    <xdr:clientData/>
  </xdr:twoCellAnchor>
  <xdr:twoCellAnchor>
    <xdr:from>
      <xdr:col>16</xdr:col>
      <xdr:colOff>190500</xdr:colOff>
      <xdr:row>22</xdr:row>
      <xdr:rowOff>79374</xdr:rowOff>
    </xdr:from>
    <xdr:to>
      <xdr:col>23</xdr:col>
      <xdr:colOff>685224</xdr:colOff>
      <xdr:row>24</xdr:row>
      <xdr:rowOff>285749</xdr:rowOff>
    </xdr:to>
    <xdr:sp macro="" textlink="">
      <xdr:nvSpPr>
        <xdr:cNvPr id="21" name="Rounded Rectangle 10">
          <a:hlinkClick xmlns:r="http://schemas.openxmlformats.org/officeDocument/2006/relationships" r:id="rId7"/>
          <a:extLst>
            <a:ext uri="{FF2B5EF4-FFF2-40B4-BE49-F238E27FC236}">
              <a16:creationId xmlns:a16="http://schemas.microsoft.com/office/drawing/2014/main" id="{FCDB2AC7-C033-4535-BE29-78A3B9782990}"/>
            </a:ext>
          </a:extLst>
        </xdr:cNvPr>
        <xdr:cNvSpPr/>
      </xdr:nvSpPr>
      <xdr:spPr>
        <a:xfrm>
          <a:off x="15573375" y="10969624"/>
          <a:ext cx="65272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730250</xdr:colOff>
      <xdr:row>6</xdr:row>
      <xdr:rowOff>31750</xdr:rowOff>
    </xdr:from>
    <xdr:to>
      <xdr:col>2</xdr:col>
      <xdr:colOff>3766058</xdr:colOff>
      <xdr:row>6</xdr:row>
      <xdr:rowOff>377948</xdr:rowOff>
    </xdr:to>
    <xdr:sp macro="" textlink="">
      <xdr:nvSpPr>
        <xdr:cNvPr id="18" name="Rounded Rectangle 4">
          <a:hlinkClick xmlns:r="http://schemas.openxmlformats.org/officeDocument/2006/relationships" r:id="rId8"/>
          <a:extLst>
            <a:ext uri="{FF2B5EF4-FFF2-40B4-BE49-F238E27FC236}">
              <a16:creationId xmlns:a16="http://schemas.microsoft.com/office/drawing/2014/main" id="{99DB9FEB-2B7A-48FE-9D21-563894919D17}"/>
            </a:ext>
          </a:extLst>
        </xdr:cNvPr>
        <xdr:cNvSpPr/>
      </xdr:nvSpPr>
      <xdr:spPr>
        <a:xfrm>
          <a:off x="1841500" y="481012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3</xdr:col>
      <xdr:colOff>1224512</xdr:colOff>
      <xdr:row>22</xdr:row>
      <xdr:rowOff>286117</xdr:rowOff>
    </xdr:from>
    <xdr:to>
      <xdr:col>16</xdr:col>
      <xdr:colOff>113263</xdr:colOff>
      <xdr:row>24</xdr:row>
      <xdr:rowOff>268655</xdr:rowOff>
    </xdr:to>
    <xdr:sp macro="" textlink="">
      <xdr:nvSpPr>
        <xdr:cNvPr id="19" name="Rounded Rectangle 6">
          <a:hlinkClick xmlns:r="http://schemas.openxmlformats.org/officeDocument/2006/relationships" r:id="rId9"/>
          <a:extLst>
            <a:ext uri="{FF2B5EF4-FFF2-40B4-BE49-F238E27FC236}">
              <a16:creationId xmlns:a16="http://schemas.microsoft.com/office/drawing/2014/main" id="{F8A42B0D-D3F0-41DA-A3D0-5B4D4FB3A021}"/>
            </a:ext>
          </a:extLst>
        </xdr:cNvPr>
        <xdr:cNvSpPr/>
      </xdr:nvSpPr>
      <xdr:spPr>
        <a:xfrm>
          <a:off x="6129887" y="11176367"/>
          <a:ext cx="9366251" cy="30003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B74CEF8F-54B7-40B8-9BA0-F06DCC56214E}"/>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4E8A16F3-3363-4929-85F4-3F161C442DAF}"/>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317500</xdr:colOff>
      <xdr:row>1</xdr:row>
      <xdr:rowOff>174625</xdr:rowOff>
    </xdr:from>
    <xdr:ext cx="3384550" cy="1042790"/>
    <xdr:pic>
      <xdr:nvPicPr>
        <xdr:cNvPr id="7" name="Picture 6" descr="J.T.M Logo">
          <a:extLst>
            <a:ext uri="{FF2B5EF4-FFF2-40B4-BE49-F238E27FC236}">
              <a16:creationId xmlns:a16="http://schemas.microsoft.com/office/drawing/2014/main" id="{0231B085-2369-4AB2-B020-DC31A042F98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71100" y="174625"/>
          <a:ext cx="3384550" cy="1042790"/>
        </a:xfrm>
        <a:prstGeom prst="rect">
          <a:avLst/>
        </a:prstGeom>
      </xdr:spPr>
    </xdr:pic>
    <xdr:clientData/>
  </xdr:oneCellAnchor>
  <xdr:oneCellAnchor>
    <xdr:from>
      <xdr:col>21</xdr:col>
      <xdr:colOff>333375</xdr:colOff>
      <xdr:row>1</xdr:row>
      <xdr:rowOff>95250</xdr:rowOff>
    </xdr:from>
    <xdr:ext cx="3567373" cy="1152525"/>
    <xdr:pic>
      <xdr:nvPicPr>
        <xdr:cNvPr id="8" name="Picture 7" descr="Synergy Logo">
          <a:extLst>
            <a:ext uri="{FF2B5EF4-FFF2-40B4-BE49-F238E27FC236}">
              <a16:creationId xmlns:a16="http://schemas.microsoft.com/office/drawing/2014/main" id="{EA459C7E-D939-47FA-9022-EBAD24614B9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134975" y="95250"/>
          <a:ext cx="3567373" cy="1152525"/>
        </a:xfrm>
        <a:prstGeom prst="rect">
          <a:avLst/>
        </a:prstGeom>
      </xdr:spPr>
    </xdr:pic>
    <xdr:clientData/>
  </xdr:oneCellAnchor>
  <xdr:twoCellAnchor>
    <xdr:from>
      <xdr:col>3</xdr:col>
      <xdr:colOff>15875</xdr:colOff>
      <xdr:row>5</xdr:row>
      <xdr:rowOff>47625</xdr:rowOff>
    </xdr:from>
    <xdr:to>
      <xdr:col>9</xdr:col>
      <xdr:colOff>635001</xdr:colOff>
      <xdr:row>5</xdr:row>
      <xdr:rowOff>387351</xdr:rowOff>
    </xdr:to>
    <xdr:sp macro="" textlink="">
      <xdr:nvSpPr>
        <xdr:cNvPr id="9" name="Rounded Rectangle 5">
          <a:hlinkClick xmlns:r="http://schemas.openxmlformats.org/officeDocument/2006/relationships" r:id="rId5"/>
          <a:extLst>
            <a:ext uri="{FF2B5EF4-FFF2-40B4-BE49-F238E27FC236}">
              <a16:creationId xmlns:a16="http://schemas.microsoft.com/office/drawing/2014/main" id="{43EDE293-258B-4420-BBA6-B725860FAF21}"/>
            </a:ext>
          </a:extLst>
        </xdr:cNvPr>
        <xdr:cNvSpPr/>
      </xdr:nvSpPr>
      <xdr:spPr>
        <a:xfrm>
          <a:off x="4524375" y="1698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835025</xdr:colOff>
      <xdr:row>0</xdr:row>
      <xdr:rowOff>927100</xdr:rowOff>
    </xdr:to>
    <xdr:pic>
      <xdr:nvPicPr>
        <xdr:cNvPr id="11" name="Graphic 10" descr="Warning with solid fill">
          <a:extLst>
            <a:ext uri="{FF2B5EF4-FFF2-40B4-BE49-F238E27FC236}">
              <a16:creationId xmlns:a16="http://schemas.microsoft.com/office/drawing/2014/main" id="{3FB62949-A6DD-42AF-B1DB-7E1B01ACBB1D}"/>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14400" cy="927100"/>
        </a:xfrm>
        <a:prstGeom prst="rect">
          <a:avLst/>
        </a:prstGeom>
      </xdr:spPr>
    </xdr:pic>
    <xdr:clientData/>
  </xdr:twoCellAnchor>
  <xdr:twoCellAnchor>
    <xdr:from>
      <xdr:col>17</xdr:col>
      <xdr:colOff>190500</xdr:colOff>
      <xdr:row>25</xdr:row>
      <xdr:rowOff>269875</xdr:rowOff>
    </xdr:from>
    <xdr:to>
      <xdr:col>24</xdr:col>
      <xdr:colOff>574099</xdr:colOff>
      <xdr:row>25</xdr:row>
      <xdr:rowOff>635431</xdr:rowOff>
    </xdr:to>
    <xdr:sp macro="" textlink="">
      <xdr:nvSpPr>
        <xdr:cNvPr id="16" name="Rounded Rectangle 10">
          <a:hlinkClick xmlns:r="http://schemas.openxmlformats.org/officeDocument/2006/relationships" r:id="rId8"/>
          <a:extLst>
            <a:ext uri="{FF2B5EF4-FFF2-40B4-BE49-F238E27FC236}">
              <a16:creationId xmlns:a16="http://schemas.microsoft.com/office/drawing/2014/main" id="{FE4EEB65-37D1-491D-82B9-CA9184501026}"/>
            </a:ext>
          </a:extLst>
        </xdr:cNvPr>
        <xdr:cNvSpPr/>
      </xdr:nvSpPr>
      <xdr:spPr>
        <a:xfrm>
          <a:off x="15573375" y="10795000"/>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460375</xdr:colOff>
      <xdr:row>5</xdr:row>
      <xdr:rowOff>47625</xdr:rowOff>
    </xdr:from>
    <xdr:to>
      <xdr:col>2</xdr:col>
      <xdr:colOff>3496183</xdr:colOff>
      <xdr:row>5</xdr:row>
      <xdr:rowOff>393823</xdr:rowOff>
    </xdr:to>
    <xdr:sp macro="" textlink="">
      <xdr:nvSpPr>
        <xdr:cNvPr id="15" name="Rounded Rectangle 4">
          <a:hlinkClick xmlns:r="http://schemas.openxmlformats.org/officeDocument/2006/relationships" r:id="rId9"/>
          <a:extLst>
            <a:ext uri="{FF2B5EF4-FFF2-40B4-BE49-F238E27FC236}">
              <a16:creationId xmlns:a16="http://schemas.microsoft.com/office/drawing/2014/main" id="{07087FC2-5AD9-43FC-AFF0-B2176AA891D2}"/>
            </a:ext>
          </a:extLst>
        </xdr:cNvPr>
        <xdr:cNvSpPr/>
      </xdr:nvSpPr>
      <xdr:spPr>
        <a:xfrm>
          <a:off x="1428750" y="46513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BF8A04AA-C027-4129-9B71-A6127F16F458}"/>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C46B211F-2E58-4C69-BC38-1D8D9327C294}"/>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158750</xdr:colOff>
      <xdr:row>1</xdr:row>
      <xdr:rowOff>142875</xdr:rowOff>
    </xdr:from>
    <xdr:ext cx="3063875" cy="932793"/>
    <xdr:pic>
      <xdr:nvPicPr>
        <xdr:cNvPr id="8" name="Picture 7" descr="J.T.M Logo">
          <a:extLst>
            <a:ext uri="{FF2B5EF4-FFF2-40B4-BE49-F238E27FC236}">
              <a16:creationId xmlns:a16="http://schemas.microsoft.com/office/drawing/2014/main" id="{4BCB00FF-0749-422D-96A8-4EBA311678F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12350" y="142875"/>
          <a:ext cx="3063875" cy="932793"/>
        </a:xfrm>
        <a:prstGeom prst="rect">
          <a:avLst/>
        </a:prstGeom>
      </xdr:spPr>
    </xdr:pic>
    <xdr:clientData/>
  </xdr:oneCellAnchor>
  <xdr:oneCellAnchor>
    <xdr:from>
      <xdr:col>20</xdr:col>
      <xdr:colOff>95250</xdr:colOff>
      <xdr:row>1</xdr:row>
      <xdr:rowOff>111126</xdr:rowOff>
    </xdr:from>
    <xdr:ext cx="3259398" cy="1050870"/>
    <xdr:pic>
      <xdr:nvPicPr>
        <xdr:cNvPr id="9" name="Picture 8" descr="Synergy Logo">
          <a:extLst>
            <a:ext uri="{FF2B5EF4-FFF2-40B4-BE49-F238E27FC236}">
              <a16:creationId xmlns:a16="http://schemas.microsoft.com/office/drawing/2014/main" id="{391C13C0-2912-45E3-BE89-201E15C9398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87250" y="111126"/>
          <a:ext cx="3259398" cy="1050870"/>
        </a:xfrm>
        <a:prstGeom prst="rect">
          <a:avLst/>
        </a:prstGeom>
      </xdr:spPr>
    </xdr:pic>
    <xdr:clientData/>
  </xdr:oneCellAnchor>
  <xdr:twoCellAnchor>
    <xdr:from>
      <xdr:col>3</xdr:col>
      <xdr:colOff>47625</xdr:colOff>
      <xdr:row>6</xdr:row>
      <xdr:rowOff>47625</xdr:rowOff>
    </xdr:from>
    <xdr:to>
      <xdr:col>9</xdr:col>
      <xdr:colOff>571501</xdr:colOff>
      <xdr:row>6</xdr:row>
      <xdr:rowOff>387351</xdr:rowOff>
    </xdr:to>
    <xdr:sp macro="" textlink="">
      <xdr:nvSpPr>
        <xdr:cNvPr id="10" name="Rounded Rectangle 5">
          <a:hlinkClick xmlns:r="http://schemas.openxmlformats.org/officeDocument/2006/relationships" r:id="rId5"/>
          <a:extLst>
            <a:ext uri="{FF2B5EF4-FFF2-40B4-BE49-F238E27FC236}">
              <a16:creationId xmlns:a16="http://schemas.microsoft.com/office/drawing/2014/main" id="{4B4BDDFA-F8C0-4EBD-BFE6-4CCACE1FFF33}"/>
            </a:ext>
          </a:extLst>
        </xdr:cNvPr>
        <xdr:cNvSpPr/>
      </xdr:nvSpPr>
      <xdr:spPr>
        <a:xfrm>
          <a:off x="5603875" y="16827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927100</xdr:rowOff>
    </xdr:to>
    <xdr:pic>
      <xdr:nvPicPr>
        <xdr:cNvPr id="11" name="Graphic 10" descr="Warning with solid fill">
          <a:extLst>
            <a:ext uri="{FF2B5EF4-FFF2-40B4-BE49-F238E27FC236}">
              <a16:creationId xmlns:a16="http://schemas.microsoft.com/office/drawing/2014/main" id="{2F4A666C-967C-432E-BD9D-D330CD9AC4BB}"/>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14400" cy="927100"/>
        </a:xfrm>
        <a:prstGeom prst="rect">
          <a:avLst/>
        </a:prstGeom>
      </xdr:spPr>
    </xdr:pic>
    <xdr:clientData/>
  </xdr:twoCellAnchor>
  <xdr:twoCellAnchor>
    <xdr:from>
      <xdr:col>4</xdr:col>
      <xdr:colOff>589512</xdr:colOff>
      <xdr:row>39</xdr:row>
      <xdr:rowOff>16242</xdr:rowOff>
    </xdr:from>
    <xdr:to>
      <xdr:col>16</xdr:col>
      <xdr:colOff>780013</xdr:colOff>
      <xdr:row>39</xdr:row>
      <xdr:rowOff>316280</xdr:rowOff>
    </xdr:to>
    <xdr:sp macro="" textlink="">
      <xdr:nvSpPr>
        <xdr:cNvPr id="14" name="Rounded Rectangle 6">
          <a:hlinkClick xmlns:r="http://schemas.openxmlformats.org/officeDocument/2006/relationships" r:id="rId8"/>
          <a:extLst>
            <a:ext uri="{FF2B5EF4-FFF2-40B4-BE49-F238E27FC236}">
              <a16:creationId xmlns:a16="http://schemas.microsoft.com/office/drawing/2014/main" id="{ECA2EF36-7B74-4B85-899F-5353BF73B017}"/>
            </a:ext>
          </a:extLst>
        </xdr:cNvPr>
        <xdr:cNvSpPr/>
      </xdr:nvSpPr>
      <xdr:spPr>
        <a:xfrm>
          <a:off x="7447512" y="14875242"/>
          <a:ext cx="9366251" cy="30003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1381125</xdr:colOff>
      <xdr:row>6</xdr:row>
      <xdr:rowOff>47625</xdr:rowOff>
    </xdr:from>
    <xdr:to>
      <xdr:col>2</xdr:col>
      <xdr:colOff>4416933</xdr:colOff>
      <xdr:row>6</xdr:row>
      <xdr:rowOff>393823</xdr:rowOff>
    </xdr:to>
    <xdr:sp macro="" textlink="">
      <xdr:nvSpPr>
        <xdr:cNvPr id="17" name="Rounded Rectangle 4">
          <a:hlinkClick xmlns:r="http://schemas.openxmlformats.org/officeDocument/2006/relationships" r:id="rId9"/>
          <a:extLst>
            <a:ext uri="{FF2B5EF4-FFF2-40B4-BE49-F238E27FC236}">
              <a16:creationId xmlns:a16="http://schemas.microsoft.com/office/drawing/2014/main" id="{600063DB-6291-4EA4-BAAD-6A1A12BEFF18}"/>
            </a:ext>
          </a:extLst>
        </xdr:cNvPr>
        <xdr:cNvSpPr/>
      </xdr:nvSpPr>
      <xdr:spPr>
        <a:xfrm>
          <a:off x="2492375" y="466725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65638</xdr:colOff>
      <xdr:row>37</xdr:row>
      <xdr:rowOff>133717</xdr:rowOff>
    </xdr:from>
    <xdr:to>
      <xdr:col>23</xdr:col>
      <xdr:colOff>639737</xdr:colOff>
      <xdr:row>39</xdr:row>
      <xdr:rowOff>340092</xdr:rowOff>
    </xdr:to>
    <xdr:sp macro="" textlink="">
      <xdr:nvSpPr>
        <xdr:cNvPr id="16" name="Rounded Rectangle 10">
          <a:hlinkClick xmlns:r="http://schemas.openxmlformats.org/officeDocument/2006/relationships" r:id="rId10"/>
          <a:extLst>
            <a:ext uri="{FF2B5EF4-FFF2-40B4-BE49-F238E27FC236}">
              <a16:creationId xmlns:a16="http://schemas.microsoft.com/office/drawing/2014/main" id="{8B803E51-9E5D-4CFD-8507-E37B9D4D2299}"/>
            </a:ext>
          </a:extLst>
        </xdr:cNvPr>
        <xdr:cNvSpPr/>
      </xdr:nvSpPr>
      <xdr:spPr>
        <a:xfrm>
          <a:off x="16893138" y="1467521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A89010D-B694-4233-BF78-FEABD06B7301}"/>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7B196EEF-CA06-43AA-801C-F03950FCA325}"/>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317500</xdr:colOff>
      <xdr:row>1</xdr:row>
      <xdr:rowOff>174625</xdr:rowOff>
    </xdr:from>
    <xdr:ext cx="3381375" cy="1029455"/>
    <xdr:pic>
      <xdr:nvPicPr>
        <xdr:cNvPr id="7" name="Picture 6" descr="J.T.M Logo">
          <a:extLst>
            <a:ext uri="{FF2B5EF4-FFF2-40B4-BE49-F238E27FC236}">
              <a16:creationId xmlns:a16="http://schemas.microsoft.com/office/drawing/2014/main" id="{30255DF6-CE5A-4665-BF7A-11EE97B913A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71100" y="174625"/>
          <a:ext cx="3381375" cy="1029455"/>
        </a:xfrm>
        <a:prstGeom prst="rect">
          <a:avLst/>
        </a:prstGeom>
      </xdr:spPr>
    </xdr:pic>
    <xdr:clientData/>
  </xdr:oneCellAnchor>
  <xdr:oneCellAnchor>
    <xdr:from>
      <xdr:col>21</xdr:col>
      <xdr:colOff>333375</xdr:colOff>
      <xdr:row>1</xdr:row>
      <xdr:rowOff>95250</xdr:rowOff>
    </xdr:from>
    <xdr:ext cx="3545148" cy="1143000"/>
    <xdr:pic>
      <xdr:nvPicPr>
        <xdr:cNvPr id="8" name="Picture 7" descr="Synergy Logo">
          <a:extLst>
            <a:ext uri="{FF2B5EF4-FFF2-40B4-BE49-F238E27FC236}">
              <a16:creationId xmlns:a16="http://schemas.microsoft.com/office/drawing/2014/main" id="{FD7974CB-0695-40C6-890C-514E8D60A4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134975" y="95250"/>
          <a:ext cx="3545148" cy="1143000"/>
        </a:xfrm>
        <a:prstGeom prst="rect">
          <a:avLst/>
        </a:prstGeom>
      </xdr:spPr>
    </xdr:pic>
    <xdr:clientData/>
  </xdr:oneCellAnchor>
  <xdr:twoCellAnchor>
    <xdr:from>
      <xdr:col>3</xdr:col>
      <xdr:colOff>31750</xdr:colOff>
      <xdr:row>5</xdr:row>
      <xdr:rowOff>63500</xdr:rowOff>
    </xdr:from>
    <xdr:to>
      <xdr:col>9</xdr:col>
      <xdr:colOff>650876</xdr:colOff>
      <xdr:row>5</xdr:row>
      <xdr:rowOff>403226</xdr:rowOff>
    </xdr:to>
    <xdr:sp macro="" textlink="">
      <xdr:nvSpPr>
        <xdr:cNvPr id="9" name="Rounded Rectangle 5">
          <a:hlinkClick xmlns:r="http://schemas.openxmlformats.org/officeDocument/2006/relationships" r:id="rId5"/>
          <a:extLst>
            <a:ext uri="{FF2B5EF4-FFF2-40B4-BE49-F238E27FC236}">
              <a16:creationId xmlns:a16="http://schemas.microsoft.com/office/drawing/2014/main" id="{3FE1ACB2-2AA3-43BA-961B-B092EA8CDAAE}"/>
            </a:ext>
          </a:extLst>
        </xdr:cNvPr>
        <xdr:cNvSpPr/>
      </xdr:nvSpPr>
      <xdr:spPr>
        <a:xfrm>
          <a:off x="5032375" y="171450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835025</xdr:colOff>
      <xdr:row>0</xdr:row>
      <xdr:rowOff>1000125</xdr:rowOff>
    </xdr:to>
    <xdr:pic>
      <xdr:nvPicPr>
        <xdr:cNvPr id="5" name="Graphic 4" descr="Warning with solid fill">
          <a:extLst>
            <a:ext uri="{FF2B5EF4-FFF2-40B4-BE49-F238E27FC236}">
              <a16:creationId xmlns:a16="http://schemas.microsoft.com/office/drawing/2014/main" id="{D927FB21-CD9C-4D64-A78A-BC2C900A2CF5}"/>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20750" cy="927100"/>
        </a:xfrm>
        <a:prstGeom prst="rect">
          <a:avLst/>
        </a:prstGeom>
      </xdr:spPr>
    </xdr:pic>
    <xdr:clientData/>
  </xdr:twoCellAnchor>
  <xdr:twoCellAnchor>
    <xdr:from>
      <xdr:col>16</xdr:col>
      <xdr:colOff>476250</xdr:colOff>
      <xdr:row>27</xdr:row>
      <xdr:rowOff>317500</xdr:rowOff>
    </xdr:from>
    <xdr:to>
      <xdr:col>24</xdr:col>
      <xdr:colOff>161349</xdr:colOff>
      <xdr:row>27</xdr:row>
      <xdr:rowOff>683056</xdr:rowOff>
    </xdr:to>
    <xdr:sp macro="" textlink="">
      <xdr:nvSpPr>
        <xdr:cNvPr id="12" name="Rounded Rectangle 10">
          <a:hlinkClick xmlns:r="http://schemas.openxmlformats.org/officeDocument/2006/relationships" r:id="rId8"/>
          <a:extLst>
            <a:ext uri="{FF2B5EF4-FFF2-40B4-BE49-F238E27FC236}">
              <a16:creationId xmlns:a16="http://schemas.microsoft.com/office/drawing/2014/main" id="{2FE91745-64C5-44D2-BA4D-CA0AD765E0C0}"/>
            </a:ext>
          </a:extLst>
        </xdr:cNvPr>
        <xdr:cNvSpPr/>
      </xdr:nvSpPr>
      <xdr:spPr>
        <a:xfrm>
          <a:off x="15605125" y="11160125"/>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952500</xdr:colOff>
      <xdr:row>5</xdr:row>
      <xdr:rowOff>63500</xdr:rowOff>
    </xdr:from>
    <xdr:to>
      <xdr:col>2</xdr:col>
      <xdr:colOff>3988308</xdr:colOff>
      <xdr:row>5</xdr:row>
      <xdr:rowOff>409698</xdr:rowOff>
    </xdr:to>
    <xdr:sp macro="" textlink="">
      <xdr:nvSpPr>
        <xdr:cNvPr id="13" name="Rounded Rectangle 4">
          <a:hlinkClick xmlns:r="http://schemas.openxmlformats.org/officeDocument/2006/relationships" r:id="rId9"/>
          <a:extLst>
            <a:ext uri="{FF2B5EF4-FFF2-40B4-BE49-F238E27FC236}">
              <a16:creationId xmlns:a16="http://schemas.microsoft.com/office/drawing/2014/main" id="{DC545FB4-250D-43BE-A8FA-D2456E7E1B82}"/>
            </a:ext>
          </a:extLst>
        </xdr:cNvPr>
        <xdr:cNvSpPr/>
      </xdr:nvSpPr>
      <xdr:spPr>
        <a:xfrm>
          <a:off x="1920875" y="48418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77CD04CD-F36F-4F6C-937A-F05C1799A52A}"/>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5C239BCC-26D1-4887-820E-0A2ADD412470}"/>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158750</xdr:colOff>
      <xdr:row>1</xdr:row>
      <xdr:rowOff>142875</xdr:rowOff>
    </xdr:from>
    <xdr:ext cx="3063875" cy="932793"/>
    <xdr:pic>
      <xdr:nvPicPr>
        <xdr:cNvPr id="8" name="Picture 7" descr="J.T.M Logo">
          <a:extLst>
            <a:ext uri="{FF2B5EF4-FFF2-40B4-BE49-F238E27FC236}">
              <a16:creationId xmlns:a16="http://schemas.microsoft.com/office/drawing/2014/main" id="{F66AE3E7-4197-4AF2-8767-D1CE1942C67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12350" y="142875"/>
          <a:ext cx="3063875" cy="932793"/>
        </a:xfrm>
        <a:prstGeom prst="rect">
          <a:avLst/>
        </a:prstGeom>
      </xdr:spPr>
    </xdr:pic>
    <xdr:clientData/>
  </xdr:oneCellAnchor>
  <xdr:oneCellAnchor>
    <xdr:from>
      <xdr:col>20</xdr:col>
      <xdr:colOff>95250</xdr:colOff>
      <xdr:row>1</xdr:row>
      <xdr:rowOff>111126</xdr:rowOff>
    </xdr:from>
    <xdr:ext cx="3259398" cy="1050870"/>
    <xdr:pic>
      <xdr:nvPicPr>
        <xdr:cNvPr id="9" name="Picture 8" descr="Synergy Logo">
          <a:extLst>
            <a:ext uri="{FF2B5EF4-FFF2-40B4-BE49-F238E27FC236}">
              <a16:creationId xmlns:a16="http://schemas.microsoft.com/office/drawing/2014/main" id="{74B553E0-45D4-4E58-8DBF-CB7B090C10D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87250" y="111126"/>
          <a:ext cx="3259398" cy="1050870"/>
        </a:xfrm>
        <a:prstGeom prst="rect">
          <a:avLst/>
        </a:prstGeom>
      </xdr:spPr>
    </xdr:pic>
    <xdr:clientData/>
  </xdr:oneCellAnchor>
  <xdr:twoCellAnchor>
    <xdr:from>
      <xdr:col>3</xdr:col>
      <xdr:colOff>31750</xdr:colOff>
      <xdr:row>6</xdr:row>
      <xdr:rowOff>63500</xdr:rowOff>
    </xdr:from>
    <xdr:to>
      <xdr:col>9</xdr:col>
      <xdr:colOff>555626</xdr:colOff>
      <xdr:row>6</xdr:row>
      <xdr:rowOff>403226</xdr:rowOff>
    </xdr:to>
    <xdr:sp macro="" textlink="">
      <xdr:nvSpPr>
        <xdr:cNvPr id="10" name="Rounded Rectangle 5">
          <a:hlinkClick xmlns:r="http://schemas.openxmlformats.org/officeDocument/2006/relationships" r:id="rId5"/>
          <a:extLst>
            <a:ext uri="{FF2B5EF4-FFF2-40B4-BE49-F238E27FC236}">
              <a16:creationId xmlns:a16="http://schemas.microsoft.com/office/drawing/2014/main" id="{25586439-88E1-4904-95E3-078F777B3DFF}"/>
            </a:ext>
          </a:extLst>
        </xdr:cNvPr>
        <xdr:cNvSpPr/>
      </xdr:nvSpPr>
      <xdr:spPr>
        <a:xfrm>
          <a:off x="5588000" y="1698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1000125</xdr:rowOff>
    </xdr:to>
    <xdr:pic>
      <xdr:nvPicPr>
        <xdr:cNvPr id="5" name="Graphic 4" descr="Warning with solid fill">
          <a:extLst>
            <a:ext uri="{FF2B5EF4-FFF2-40B4-BE49-F238E27FC236}">
              <a16:creationId xmlns:a16="http://schemas.microsoft.com/office/drawing/2014/main" id="{B539A133-0D56-48FD-BE6C-D96EE7A228CC}"/>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20750" cy="927100"/>
        </a:xfrm>
        <a:prstGeom prst="rect">
          <a:avLst/>
        </a:prstGeom>
      </xdr:spPr>
    </xdr:pic>
    <xdr:clientData/>
  </xdr:twoCellAnchor>
  <xdr:twoCellAnchor>
    <xdr:from>
      <xdr:col>4</xdr:col>
      <xdr:colOff>510137</xdr:colOff>
      <xdr:row>46</xdr:row>
      <xdr:rowOff>367</xdr:rowOff>
    </xdr:from>
    <xdr:to>
      <xdr:col>16</xdr:col>
      <xdr:colOff>700638</xdr:colOff>
      <xdr:row>47</xdr:row>
      <xdr:rowOff>284530</xdr:rowOff>
    </xdr:to>
    <xdr:sp macro="" textlink="">
      <xdr:nvSpPr>
        <xdr:cNvPr id="14" name="Rounded Rectangle 6">
          <a:hlinkClick xmlns:r="http://schemas.openxmlformats.org/officeDocument/2006/relationships" r:id="rId8"/>
          <a:extLst>
            <a:ext uri="{FF2B5EF4-FFF2-40B4-BE49-F238E27FC236}">
              <a16:creationId xmlns:a16="http://schemas.microsoft.com/office/drawing/2014/main" id="{02010418-5D13-4D5B-B91D-2E639E5242FA}"/>
            </a:ext>
          </a:extLst>
        </xdr:cNvPr>
        <xdr:cNvSpPr/>
      </xdr:nvSpPr>
      <xdr:spPr>
        <a:xfrm>
          <a:off x="7368137" y="17129492"/>
          <a:ext cx="9366251" cy="30003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1365250</xdr:colOff>
      <xdr:row>6</xdr:row>
      <xdr:rowOff>63500</xdr:rowOff>
    </xdr:from>
    <xdr:to>
      <xdr:col>2</xdr:col>
      <xdr:colOff>4401058</xdr:colOff>
      <xdr:row>6</xdr:row>
      <xdr:rowOff>409698</xdr:rowOff>
    </xdr:to>
    <xdr:sp macro="" textlink="">
      <xdr:nvSpPr>
        <xdr:cNvPr id="17" name="Rounded Rectangle 4">
          <a:hlinkClick xmlns:r="http://schemas.openxmlformats.org/officeDocument/2006/relationships" r:id="rId9"/>
          <a:extLst>
            <a:ext uri="{FF2B5EF4-FFF2-40B4-BE49-F238E27FC236}">
              <a16:creationId xmlns:a16="http://schemas.microsoft.com/office/drawing/2014/main" id="{698879A0-F38D-45C9-B1ED-F3AADB798D64}"/>
            </a:ext>
          </a:extLst>
        </xdr:cNvPr>
        <xdr:cNvSpPr/>
      </xdr:nvSpPr>
      <xdr:spPr>
        <a:xfrm>
          <a:off x="2476500" y="493712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16</xdr:col>
      <xdr:colOff>780013</xdr:colOff>
      <xdr:row>45</xdr:row>
      <xdr:rowOff>101967</xdr:rowOff>
    </xdr:from>
    <xdr:to>
      <xdr:col>23</xdr:col>
      <xdr:colOff>703237</xdr:colOff>
      <xdr:row>47</xdr:row>
      <xdr:rowOff>308342</xdr:rowOff>
    </xdr:to>
    <xdr:sp macro="" textlink="">
      <xdr:nvSpPr>
        <xdr:cNvPr id="16" name="Rounded Rectangle 10">
          <a:hlinkClick xmlns:r="http://schemas.openxmlformats.org/officeDocument/2006/relationships" r:id="rId10"/>
          <a:extLst>
            <a:ext uri="{FF2B5EF4-FFF2-40B4-BE49-F238E27FC236}">
              <a16:creationId xmlns:a16="http://schemas.microsoft.com/office/drawing/2014/main" id="{2445F202-D37B-4324-97E8-6134688EE66B}"/>
            </a:ext>
          </a:extLst>
        </xdr:cNvPr>
        <xdr:cNvSpPr/>
      </xdr:nvSpPr>
      <xdr:spPr>
        <a:xfrm>
          <a:off x="16813763" y="1692946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CD7DF536-C033-43D1-B89B-8B29D9A31E68}"/>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D4A99851-A9CC-4EDF-8A0D-457D71ED19C3}"/>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317500</xdr:colOff>
      <xdr:row>1</xdr:row>
      <xdr:rowOff>174625</xdr:rowOff>
    </xdr:from>
    <xdr:ext cx="3377565" cy="1035170"/>
    <xdr:pic>
      <xdr:nvPicPr>
        <xdr:cNvPr id="7" name="Picture 6" descr="J.T.M Logo">
          <a:extLst>
            <a:ext uri="{FF2B5EF4-FFF2-40B4-BE49-F238E27FC236}">
              <a16:creationId xmlns:a16="http://schemas.microsoft.com/office/drawing/2014/main" id="{8FBBB60D-0841-4FBD-82A5-1981E974E02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71100" y="174625"/>
          <a:ext cx="3377565" cy="1035170"/>
        </a:xfrm>
        <a:prstGeom prst="rect">
          <a:avLst/>
        </a:prstGeom>
      </xdr:spPr>
    </xdr:pic>
    <xdr:clientData/>
  </xdr:oneCellAnchor>
  <xdr:oneCellAnchor>
    <xdr:from>
      <xdr:col>21</xdr:col>
      <xdr:colOff>333375</xdr:colOff>
      <xdr:row>1</xdr:row>
      <xdr:rowOff>95250</xdr:rowOff>
    </xdr:from>
    <xdr:ext cx="3545148" cy="1143000"/>
    <xdr:pic>
      <xdr:nvPicPr>
        <xdr:cNvPr id="8" name="Picture 7" descr="Synergy Logo">
          <a:extLst>
            <a:ext uri="{FF2B5EF4-FFF2-40B4-BE49-F238E27FC236}">
              <a16:creationId xmlns:a16="http://schemas.microsoft.com/office/drawing/2014/main" id="{582F3CE3-6FD5-4E95-840C-44759B92E78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134975" y="95250"/>
          <a:ext cx="3545148" cy="1143000"/>
        </a:xfrm>
        <a:prstGeom prst="rect">
          <a:avLst/>
        </a:prstGeom>
      </xdr:spPr>
    </xdr:pic>
    <xdr:clientData/>
  </xdr:oneCellAnchor>
  <xdr:twoCellAnchor>
    <xdr:from>
      <xdr:col>3</xdr:col>
      <xdr:colOff>31750</xdr:colOff>
      <xdr:row>5</xdr:row>
      <xdr:rowOff>63500</xdr:rowOff>
    </xdr:from>
    <xdr:to>
      <xdr:col>9</xdr:col>
      <xdr:colOff>650876</xdr:colOff>
      <xdr:row>5</xdr:row>
      <xdr:rowOff>403226</xdr:rowOff>
    </xdr:to>
    <xdr:sp macro="" textlink="">
      <xdr:nvSpPr>
        <xdr:cNvPr id="9" name="Rounded Rectangle 5">
          <a:hlinkClick xmlns:r="http://schemas.openxmlformats.org/officeDocument/2006/relationships" r:id="rId5"/>
          <a:extLst>
            <a:ext uri="{FF2B5EF4-FFF2-40B4-BE49-F238E27FC236}">
              <a16:creationId xmlns:a16="http://schemas.microsoft.com/office/drawing/2014/main" id="{A7DF266E-C4DC-4C0A-8558-E6E180165AB6}"/>
            </a:ext>
          </a:extLst>
        </xdr:cNvPr>
        <xdr:cNvSpPr/>
      </xdr:nvSpPr>
      <xdr:spPr>
        <a:xfrm>
          <a:off x="4540250" y="171450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835025</xdr:colOff>
      <xdr:row>0</xdr:row>
      <xdr:rowOff>1000125</xdr:rowOff>
    </xdr:to>
    <xdr:pic>
      <xdr:nvPicPr>
        <xdr:cNvPr id="5" name="Graphic 4" descr="Warning with solid fill">
          <a:extLst>
            <a:ext uri="{FF2B5EF4-FFF2-40B4-BE49-F238E27FC236}">
              <a16:creationId xmlns:a16="http://schemas.microsoft.com/office/drawing/2014/main" id="{42E11C5C-5A41-46DD-BF16-BBD0A63AE738}"/>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20750" cy="927100"/>
        </a:xfrm>
        <a:prstGeom prst="rect">
          <a:avLst/>
        </a:prstGeom>
      </xdr:spPr>
    </xdr:pic>
    <xdr:clientData/>
  </xdr:twoCellAnchor>
  <xdr:twoCellAnchor>
    <xdr:from>
      <xdr:col>17</xdr:col>
      <xdr:colOff>158750</xdr:colOff>
      <xdr:row>18</xdr:row>
      <xdr:rowOff>285750</xdr:rowOff>
    </xdr:from>
    <xdr:to>
      <xdr:col>24</xdr:col>
      <xdr:colOff>637599</xdr:colOff>
      <xdr:row>18</xdr:row>
      <xdr:rowOff>651306</xdr:rowOff>
    </xdr:to>
    <xdr:sp macro="" textlink="">
      <xdr:nvSpPr>
        <xdr:cNvPr id="14" name="Rounded Rectangle 10">
          <a:hlinkClick xmlns:r="http://schemas.openxmlformats.org/officeDocument/2006/relationships" r:id="rId8"/>
          <a:extLst>
            <a:ext uri="{FF2B5EF4-FFF2-40B4-BE49-F238E27FC236}">
              <a16:creationId xmlns:a16="http://schemas.microsoft.com/office/drawing/2014/main" id="{8548F549-1337-4C3E-A350-5A8B9784DDC7}"/>
            </a:ext>
          </a:extLst>
        </xdr:cNvPr>
        <xdr:cNvSpPr/>
      </xdr:nvSpPr>
      <xdr:spPr>
        <a:xfrm>
          <a:off x="16033750" y="8731250"/>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968375</xdr:colOff>
      <xdr:row>5</xdr:row>
      <xdr:rowOff>63500</xdr:rowOff>
    </xdr:from>
    <xdr:to>
      <xdr:col>2</xdr:col>
      <xdr:colOff>4004183</xdr:colOff>
      <xdr:row>5</xdr:row>
      <xdr:rowOff>409698</xdr:rowOff>
    </xdr:to>
    <xdr:sp macro="" textlink="">
      <xdr:nvSpPr>
        <xdr:cNvPr id="13" name="Rounded Rectangle 4">
          <a:hlinkClick xmlns:r="http://schemas.openxmlformats.org/officeDocument/2006/relationships" r:id="rId9"/>
          <a:extLst>
            <a:ext uri="{FF2B5EF4-FFF2-40B4-BE49-F238E27FC236}">
              <a16:creationId xmlns:a16="http://schemas.microsoft.com/office/drawing/2014/main" id="{8752EE01-99C1-43FE-AB49-439389EA9A3D}"/>
            </a:ext>
          </a:extLst>
        </xdr:cNvPr>
        <xdr:cNvSpPr/>
      </xdr:nvSpPr>
      <xdr:spPr>
        <a:xfrm>
          <a:off x="1936750" y="45878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1180944F-C5D4-44B5-A3E8-00F815035172}"/>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28479B7D-286A-4CD1-99C1-0F6A9EBA50A5}"/>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158750</xdr:colOff>
      <xdr:row>1</xdr:row>
      <xdr:rowOff>142875</xdr:rowOff>
    </xdr:from>
    <xdr:ext cx="3063875" cy="923268"/>
    <xdr:pic>
      <xdr:nvPicPr>
        <xdr:cNvPr id="8" name="Picture 7" descr="J.T.M Logo">
          <a:extLst>
            <a:ext uri="{FF2B5EF4-FFF2-40B4-BE49-F238E27FC236}">
              <a16:creationId xmlns:a16="http://schemas.microsoft.com/office/drawing/2014/main" id="{43CE1746-C58C-459D-B834-C3C58646AD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12350" y="142875"/>
          <a:ext cx="3063875" cy="923268"/>
        </a:xfrm>
        <a:prstGeom prst="rect">
          <a:avLst/>
        </a:prstGeom>
      </xdr:spPr>
    </xdr:pic>
    <xdr:clientData/>
  </xdr:oneCellAnchor>
  <xdr:oneCellAnchor>
    <xdr:from>
      <xdr:col>20</xdr:col>
      <xdr:colOff>95250</xdr:colOff>
      <xdr:row>1</xdr:row>
      <xdr:rowOff>111126</xdr:rowOff>
    </xdr:from>
    <xdr:ext cx="3253683" cy="1050870"/>
    <xdr:pic>
      <xdr:nvPicPr>
        <xdr:cNvPr id="9" name="Picture 8" descr="Synergy Logo">
          <a:extLst>
            <a:ext uri="{FF2B5EF4-FFF2-40B4-BE49-F238E27FC236}">
              <a16:creationId xmlns:a16="http://schemas.microsoft.com/office/drawing/2014/main" id="{0772607F-A34F-4886-9787-7CB436C76D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87250" y="111126"/>
          <a:ext cx="3253683" cy="1050870"/>
        </a:xfrm>
        <a:prstGeom prst="rect">
          <a:avLst/>
        </a:prstGeom>
      </xdr:spPr>
    </xdr:pic>
    <xdr:clientData/>
  </xdr:oneCellAnchor>
  <xdr:twoCellAnchor>
    <xdr:from>
      <xdr:col>3</xdr:col>
      <xdr:colOff>31750</xdr:colOff>
      <xdr:row>6</xdr:row>
      <xdr:rowOff>63500</xdr:rowOff>
    </xdr:from>
    <xdr:to>
      <xdr:col>9</xdr:col>
      <xdr:colOff>555626</xdr:colOff>
      <xdr:row>6</xdr:row>
      <xdr:rowOff>403226</xdr:rowOff>
    </xdr:to>
    <xdr:sp macro="" textlink="">
      <xdr:nvSpPr>
        <xdr:cNvPr id="10" name="Rounded Rectangle 5">
          <a:hlinkClick xmlns:r="http://schemas.openxmlformats.org/officeDocument/2006/relationships" r:id="rId5"/>
          <a:extLst>
            <a:ext uri="{FF2B5EF4-FFF2-40B4-BE49-F238E27FC236}">
              <a16:creationId xmlns:a16="http://schemas.microsoft.com/office/drawing/2014/main" id="{63263EC3-8FEE-4A1C-B969-734B74B7A8A9}"/>
            </a:ext>
          </a:extLst>
        </xdr:cNvPr>
        <xdr:cNvSpPr/>
      </xdr:nvSpPr>
      <xdr:spPr>
        <a:xfrm>
          <a:off x="5588000" y="1698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1000125</xdr:rowOff>
    </xdr:to>
    <xdr:pic>
      <xdr:nvPicPr>
        <xdr:cNvPr id="5" name="Graphic 4" descr="Warning with solid fill">
          <a:extLst>
            <a:ext uri="{FF2B5EF4-FFF2-40B4-BE49-F238E27FC236}">
              <a16:creationId xmlns:a16="http://schemas.microsoft.com/office/drawing/2014/main" id="{F23CCEC9-25B8-4B19-855C-689C380BE1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20750" cy="927100"/>
        </a:xfrm>
        <a:prstGeom prst="rect">
          <a:avLst/>
        </a:prstGeom>
      </xdr:spPr>
    </xdr:pic>
    <xdr:clientData/>
  </xdr:twoCellAnchor>
  <xdr:twoCellAnchor>
    <xdr:from>
      <xdr:col>4</xdr:col>
      <xdr:colOff>541887</xdr:colOff>
      <xdr:row>26</xdr:row>
      <xdr:rowOff>16242</xdr:rowOff>
    </xdr:from>
    <xdr:to>
      <xdr:col>16</xdr:col>
      <xdr:colOff>732388</xdr:colOff>
      <xdr:row>26</xdr:row>
      <xdr:rowOff>316280</xdr:rowOff>
    </xdr:to>
    <xdr:sp macro="" textlink="">
      <xdr:nvSpPr>
        <xdr:cNvPr id="14" name="Rounded Rectangle 6">
          <a:hlinkClick xmlns:r="http://schemas.openxmlformats.org/officeDocument/2006/relationships" r:id="rId8"/>
          <a:extLst>
            <a:ext uri="{FF2B5EF4-FFF2-40B4-BE49-F238E27FC236}">
              <a16:creationId xmlns:a16="http://schemas.microsoft.com/office/drawing/2014/main" id="{EB4B1A7D-B43F-4F0F-B010-BD1B4D881106}"/>
            </a:ext>
          </a:extLst>
        </xdr:cNvPr>
        <xdr:cNvSpPr/>
      </xdr:nvSpPr>
      <xdr:spPr>
        <a:xfrm>
          <a:off x="7399887" y="11827242"/>
          <a:ext cx="9366251" cy="30003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1397000</xdr:colOff>
      <xdr:row>6</xdr:row>
      <xdr:rowOff>63500</xdr:rowOff>
    </xdr:from>
    <xdr:to>
      <xdr:col>2</xdr:col>
      <xdr:colOff>4432808</xdr:colOff>
      <xdr:row>6</xdr:row>
      <xdr:rowOff>409698</xdr:rowOff>
    </xdr:to>
    <xdr:sp macro="" textlink="">
      <xdr:nvSpPr>
        <xdr:cNvPr id="17" name="Rounded Rectangle 4">
          <a:hlinkClick xmlns:r="http://schemas.openxmlformats.org/officeDocument/2006/relationships" r:id="rId9"/>
          <a:extLst>
            <a:ext uri="{FF2B5EF4-FFF2-40B4-BE49-F238E27FC236}">
              <a16:creationId xmlns:a16="http://schemas.microsoft.com/office/drawing/2014/main" id="{1F060602-21F7-44C7-AC61-EE23521DECF6}"/>
            </a:ext>
          </a:extLst>
        </xdr:cNvPr>
        <xdr:cNvSpPr/>
      </xdr:nvSpPr>
      <xdr:spPr>
        <a:xfrm>
          <a:off x="2508250" y="493712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18013</xdr:colOff>
      <xdr:row>24</xdr:row>
      <xdr:rowOff>133717</xdr:rowOff>
    </xdr:from>
    <xdr:to>
      <xdr:col>23</xdr:col>
      <xdr:colOff>734987</xdr:colOff>
      <xdr:row>26</xdr:row>
      <xdr:rowOff>340092</xdr:rowOff>
    </xdr:to>
    <xdr:sp macro="" textlink="">
      <xdr:nvSpPr>
        <xdr:cNvPr id="16" name="Rounded Rectangle 10">
          <a:hlinkClick xmlns:r="http://schemas.openxmlformats.org/officeDocument/2006/relationships" r:id="rId10"/>
          <a:extLst>
            <a:ext uri="{FF2B5EF4-FFF2-40B4-BE49-F238E27FC236}">
              <a16:creationId xmlns:a16="http://schemas.microsoft.com/office/drawing/2014/main" id="{79F6DBB3-68B9-46CD-835E-9C98844B36F1}"/>
            </a:ext>
          </a:extLst>
        </xdr:cNvPr>
        <xdr:cNvSpPr/>
      </xdr:nvSpPr>
      <xdr:spPr>
        <a:xfrm>
          <a:off x="16845513" y="1162721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9A1020E-1E12-491E-90A4-3EE6BA0D0428}"/>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53D5F11B-8FB0-4B3B-A144-4E1561FE2678}"/>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317500</xdr:colOff>
      <xdr:row>1</xdr:row>
      <xdr:rowOff>174625</xdr:rowOff>
    </xdr:from>
    <xdr:ext cx="3381375" cy="1029455"/>
    <xdr:pic>
      <xdr:nvPicPr>
        <xdr:cNvPr id="7" name="Picture 6" descr="J.T.M Logo">
          <a:extLst>
            <a:ext uri="{FF2B5EF4-FFF2-40B4-BE49-F238E27FC236}">
              <a16:creationId xmlns:a16="http://schemas.microsoft.com/office/drawing/2014/main" id="{4EDEFA0E-38D5-4FE3-994B-F7CF7126A9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71100" y="174625"/>
          <a:ext cx="3381375" cy="1029455"/>
        </a:xfrm>
        <a:prstGeom prst="rect">
          <a:avLst/>
        </a:prstGeom>
      </xdr:spPr>
    </xdr:pic>
    <xdr:clientData/>
  </xdr:oneCellAnchor>
  <xdr:oneCellAnchor>
    <xdr:from>
      <xdr:col>21</xdr:col>
      <xdr:colOff>333375</xdr:colOff>
      <xdr:row>1</xdr:row>
      <xdr:rowOff>95250</xdr:rowOff>
    </xdr:from>
    <xdr:ext cx="3545148" cy="1143000"/>
    <xdr:pic>
      <xdr:nvPicPr>
        <xdr:cNvPr id="8" name="Picture 7" descr="Synergy Logo">
          <a:extLst>
            <a:ext uri="{FF2B5EF4-FFF2-40B4-BE49-F238E27FC236}">
              <a16:creationId xmlns:a16="http://schemas.microsoft.com/office/drawing/2014/main" id="{1D2B8895-560D-4E84-A579-D78B083C6ED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134975" y="95250"/>
          <a:ext cx="3545148" cy="1143000"/>
        </a:xfrm>
        <a:prstGeom prst="rect">
          <a:avLst/>
        </a:prstGeom>
      </xdr:spPr>
    </xdr:pic>
    <xdr:clientData/>
  </xdr:oneCellAnchor>
  <xdr:twoCellAnchor>
    <xdr:from>
      <xdr:col>3</xdr:col>
      <xdr:colOff>31750</xdr:colOff>
      <xdr:row>5</xdr:row>
      <xdr:rowOff>79375</xdr:rowOff>
    </xdr:from>
    <xdr:to>
      <xdr:col>9</xdr:col>
      <xdr:colOff>650876</xdr:colOff>
      <xdr:row>5</xdr:row>
      <xdr:rowOff>419101</xdr:rowOff>
    </xdr:to>
    <xdr:sp macro="" textlink="">
      <xdr:nvSpPr>
        <xdr:cNvPr id="9" name="Rounded Rectangle 5">
          <a:hlinkClick xmlns:r="http://schemas.openxmlformats.org/officeDocument/2006/relationships" r:id="rId5"/>
          <a:extLst>
            <a:ext uri="{FF2B5EF4-FFF2-40B4-BE49-F238E27FC236}">
              <a16:creationId xmlns:a16="http://schemas.microsoft.com/office/drawing/2014/main" id="{5F46349C-0922-4334-829A-279BF351AFC5}"/>
            </a:ext>
          </a:extLst>
        </xdr:cNvPr>
        <xdr:cNvSpPr/>
      </xdr:nvSpPr>
      <xdr:spPr>
        <a:xfrm>
          <a:off x="4540250" y="173037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835025</xdr:colOff>
      <xdr:row>0</xdr:row>
      <xdr:rowOff>1000125</xdr:rowOff>
    </xdr:to>
    <xdr:pic>
      <xdr:nvPicPr>
        <xdr:cNvPr id="5" name="Graphic 4" descr="Warning with solid fill">
          <a:extLst>
            <a:ext uri="{FF2B5EF4-FFF2-40B4-BE49-F238E27FC236}">
              <a16:creationId xmlns:a16="http://schemas.microsoft.com/office/drawing/2014/main" id="{41337AE4-8875-40E4-BFE2-16BB28F65F57}"/>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20750" cy="927100"/>
        </a:xfrm>
        <a:prstGeom prst="rect">
          <a:avLst/>
        </a:prstGeom>
      </xdr:spPr>
    </xdr:pic>
    <xdr:clientData/>
  </xdr:twoCellAnchor>
  <xdr:twoCellAnchor>
    <xdr:from>
      <xdr:col>17</xdr:col>
      <xdr:colOff>317500</xdr:colOff>
      <xdr:row>14</xdr:row>
      <xdr:rowOff>269875</xdr:rowOff>
    </xdr:from>
    <xdr:to>
      <xdr:col>24</xdr:col>
      <xdr:colOff>669349</xdr:colOff>
      <xdr:row>14</xdr:row>
      <xdr:rowOff>635431</xdr:rowOff>
    </xdr:to>
    <xdr:sp macro="" textlink="">
      <xdr:nvSpPr>
        <xdr:cNvPr id="14" name="Rounded Rectangle 10">
          <a:hlinkClick xmlns:r="http://schemas.openxmlformats.org/officeDocument/2006/relationships" r:id="rId8"/>
          <a:extLst>
            <a:ext uri="{FF2B5EF4-FFF2-40B4-BE49-F238E27FC236}">
              <a16:creationId xmlns:a16="http://schemas.microsoft.com/office/drawing/2014/main" id="{DDDB21C3-5BF8-4047-A150-C69BD098A736}"/>
            </a:ext>
          </a:extLst>
        </xdr:cNvPr>
        <xdr:cNvSpPr/>
      </xdr:nvSpPr>
      <xdr:spPr>
        <a:xfrm>
          <a:off x="15700375" y="8159750"/>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460375</xdr:colOff>
      <xdr:row>5</xdr:row>
      <xdr:rowOff>79375</xdr:rowOff>
    </xdr:from>
    <xdr:to>
      <xdr:col>2</xdr:col>
      <xdr:colOff>3496183</xdr:colOff>
      <xdr:row>5</xdr:row>
      <xdr:rowOff>425573</xdr:rowOff>
    </xdr:to>
    <xdr:sp macro="" textlink="">
      <xdr:nvSpPr>
        <xdr:cNvPr id="13" name="Rounded Rectangle 4">
          <a:hlinkClick xmlns:r="http://schemas.openxmlformats.org/officeDocument/2006/relationships" r:id="rId9"/>
          <a:extLst>
            <a:ext uri="{FF2B5EF4-FFF2-40B4-BE49-F238E27FC236}">
              <a16:creationId xmlns:a16="http://schemas.microsoft.com/office/drawing/2014/main" id="{5F280843-3B66-442F-A330-8C9A565340F5}"/>
            </a:ext>
          </a:extLst>
        </xdr:cNvPr>
        <xdr:cNvSpPr/>
      </xdr:nvSpPr>
      <xdr:spPr>
        <a:xfrm>
          <a:off x="1428750" y="469900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14</xdr:col>
      <xdr:colOff>103414</xdr:colOff>
      <xdr:row>1</xdr:row>
      <xdr:rowOff>255815</xdr:rowOff>
    </xdr:from>
    <xdr:ext cx="3720194" cy="1594756"/>
    <xdr:pic>
      <xdr:nvPicPr>
        <xdr:cNvPr id="2" name="Picture 1" descr="USDA Foods Healthy Choices">
          <a:extLst>
            <a:ext uri="{FF2B5EF4-FFF2-40B4-BE49-F238E27FC236}">
              <a16:creationId xmlns:a16="http://schemas.microsoft.com/office/drawing/2014/main" id="{60B9A8B2-106A-4D98-998F-3F87FA52F6FE}"/>
            </a:ext>
          </a:extLst>
        </xdr:cNvPr>
        <xdr:cNvPicPr>
          <a:picLocks noChangeAspect="1"/>
        </xdr:cNvPicPr>
      </xdr:nvPicPr>
      <xdr:blipFill>
        <a:blip xmlns:r="http://schemas.openxmlformats.org/officeDocument/2006/relationships" r:embed="rId1"/>
        <a:stretch>
          <a:fillRect/>
        </a:stretch>
      </xdr:blipFill>
      <xdr:spPr>
        <a:xfrm>
          <a:off x="8371114" y="189140"/>
          <a:ext cx="3720194" cy="1594756"/>
        </a:xfrm>
        <a:prstGeom prst="rect">
          <a:avLst/>
        </a:prstGeom>
      </xdr:spPr>
    </xdr:pic>
    <xdr:clientData/>
  </xdr:oneCellAnchor>
  <xdr:twoCellAnchor>
    <xdr:from>
      <xdr:col>0</xdr:col>
      <xdr:colOff>122462</xdr:colOff>
      <xdr:row>2</xdr:row>
      <xdr:rowOff>58510</xdr:rowOff>
    </xdr:from>
    <xdr:to>
      <xdr:col>2</xdr:col>
      <xdr:colOff>1945821</xdr:colOff>
      <xdr:row>2</xdr:row>
      <xdr:rowOff>353786</xdr:rowOff>
    </xdr:to>
    <xdr:sp macro="" textlink="">
      <xdr:nvSpPr>
        <xdr:cNvPr id="3" name="Pentagon 2">
          <a:hlinkClick xmlns:r="http://schemas.openxmlformats.org/officeDocument/2006/relationships" r:id="rId2"/>
          <a:extLst>
            <a:ext uri="{FF2B5EF4-FFF2-40B4-BE49-F238E27FC236}">
              <a16:creationId xmlns:a16="http://schemas.microsoft.com/office/drawing/2014/main" id="{886D37FB-4664-4C49-BB90-1196A77B231C}"/>
            </a:ext>
          </a:extLst>
        </xdr:cNvPr>
        <xdr:cNvSpPr/>
      </xdr:nvSpPr>
      <xdr:spPr>
        <a:xfrm flipH="1">
          <a:off x="122462" y="249010"/>
          <a:ext cx="1651909" cy="1333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solidFill>
                <a:schemeClr val="bg1"/>
              </a:solidFill>
            </a:rPr>
            <a:t>NEED HELP? CLICK HERE FOR INSTRUCTIONS</a:t>
          </a:r>
          <a:r>
            <a:rPr lang="en-US" sz="1400" b="1" baseline="0">
              <a:solidFill>
                <a:schemeClr val="bg1"/>
              </a:solidFill>
            </a:rPr>
            <a:t> TO COMPLETE THE PACKET.</a:t>
          </a:r>
          <a:endParaRPr lang="en-US" sz="1400" b="1">
            <a:solidFill>
              <a:schemeClr val="bg1"/>
            </a:solidFill>
          </a:endParaRPr>
        </a:p>
      </xdr:txBody>
    </xdr:sp>
    <xdr:clientData/>
  </xdr:twoCellAnchor>
  <xdr:twoCellAnchor>
    <xdr:from>
      <xdr:col>2</xdr:col>
      <xdr:colOff>1990725</xdr:colOff>
      <xdr:row>2</xdr:row>
      <xdr:rowOff>58511</xdr:rowOff>
    </xdr:from>
    <xdr:to>
      <xdr:col>10</xdr:col>
      <xdr:colOff>734785</xdr:colOff>
      <xdr:row>2</xdr:row>
      <xdr:rowOff>353787</xdr:rowOff>
    </xdr:to>
    <xdr:sp macro="" textlink="">
      <xdr:nvSpPr>
        <xdr:cNvPr id="4" name="Pentagon 4">
          <a:hlinkClick xmlns:r="http://schemas.openxmlformats.org/officeDocument/2006/relationships" r:id="rId3"/>
          <a:extLst>
            <a:ext uri="{FF2B5EF4-FFF2-40B4-BE49-F238E27FC236}">
              <a16:creationId xmlns:a16="http://schemas.microsoft.com/office/drawing/2014/main" id="{12314330-0324-431D-A40A-0BA912752C29}"/>
            </a:ext>
          </a:extLst>
        </xdr:cNvPr>
        <xdr:cNvSpPr/>
      </xdr:nvSpPr>
      <xdr:spPr>
        <a:xfrm>
          <a:off x="1771650" y="249011"/>
          <a:ext cx="4725760" cy="1333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r>
            <a:rPr lang="en-US" sz="1200" b="1" baseline="0">
              <a:solidFill>
                <a:schemeClr val="bg1"/>
              </a:solidFill>
            </a:rPr>
            <a:t>.</a:t>
          </a:r>
          <a:endParaRPr lang="en-US" sz="1200" b="1">
            <a:solidFill>
              <a:schemeClr val="bg1"/>
            </a:solidFill>
          </a:endParaRPr>
        </a:p>
      </xdr:txBody>
    </xdr:sp>
    <xdr:clientData/>
  </xdr:twoCellAnchor>
  <xdr:twoCellAnchor>
    <xdr:from>
      <xdr:col>0</xdr:col>
      <xdr:colOff>353784</xdr:colOff>
      <xdr:row>5</xdr:row>
      <xdr:rowOff>34018</xdr:rowOff>
    </xdr:from>
    <xdr:to>
      <xdr:col>2</xdr:col>
      <xdr:colOff>34072</xdr:colOff>
      <xdr:row>5</xdr:row>
      <xdr:rowOff>312965</xdr:rowOff>
    </xdr:to>
    <xdr:sp macro="" textlink="">
      <xdr:nvSpPr>
        <xdr:cNvPr id="5" name="Rounded Rectangle 5">
          <a:hlinkClick xmlns:r="http://schemas.openxmlformats.org/officeDocument/2006/relationships" r:id="rId4"/>
          <a:extLst>
            <a:ext uri="{FF2B5EF4-FFF2-40B4-BE49-F238E27FC236}">
              <a16:creationId xmlns:a16="http://schemas.microsoft.com/office/drawing/2014/main" id="{74DA2F9F-3C53-4B3A-BE47-912EE28A177C}"/>
            </a:ext>
          </a:extLst>
        </xdr:cNvPr>
        <xdr:cNvSpPr/>
      </xdr:nvSpPr>
      <xdr:spPr>
        <a:xfrm>
          <a:off x="353784" y="796018"/>
          <a:ext cx="861388" cy="15512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DoD</a:t>
          </a:r>
          <a:r>
            <a:rPr lang="en-US" sz="1800" b="1" baseline="0">
              <a:solidFill>
                <a:schemeClr val="bg1"/>
              </a:solidFill>
            </a:rPr>
            <a:t> Fresh Program Information</a:t>
          </a:r>
          <a:endParaRPr lang="en-US" sz="1800" b="1">
            <a:solidFill>
              <a:schemeClr val="bg1"/>
            </a:solidFill>
          </a:endParaRPr>
        </a:p>
      </xdr:txBody>
    </xdr:sp>
    <xdr:clientData/>
  </xdr:twoCellAnchor>
  <xdr:oneCellAnchor>
    <xdr:from>
      <xdr:col>11</xdr:col>
      <xdr:colOff>97972</xdr:colOff>
      <xdr:row>1</xdr:row>
      <xdr:rowOff>119743</xdr:rowOff>
    </xdr:from>
    <xdr:ext cx="1743076" cy="2258500"/>
    <xdr:pic>
      <xdr:nvPicPr>
        <xdr:cNvPr id="6" name="Picture 6" descr="USDA Foods Healthy Choices American Grown logo">
          <a:extLst>
            <a:ext uri="{FF2B5EF4-FFF2-40B4-BE49-F238E27FC236}">
              <a16:creationId xmlns:a16="http://schemas.microsoft.com/office/drawing/2014/main" id="{E0647738-F7B0-4B72-B9DF-AC9C1E2BCFB1}"/>
            </a:ext>
          </a:extLst>
        </xdr:cNvPr>
        <xdr:cNvPicPr>
          <a:picLocks noChangeAspect="1"/>
        </xdr:cNvPicPr>
      </xdr:nvPicPr>
      <xdr:blipFill>
        <a:blip xmlns:r="http://schemas.openxmlformats.org/officeDocument/2006/relationships" r:embed="rId5"/>
        <a:stretch>
          <a:fillRect/>
        </a:stretch>
      </xdr:blipFill>
      <xdr:spPr>
        <a:xfrm>
          <a:off x="6594022" y="119743"/>
          <a:ext cx="1743076" cy="2258500"/>
        </a:xfrm>
        <a:prstGeom prst="rect">
          <a:avLst/>
        </a:prstGeom>
      </xdr:spPr>
    </xdr:pic>
    <xdr:clientData/>
  </xdr:oneCellAnchor>
  <xdr:twoCellAnchor>
    <xdr:from>
      <xdr:col>2</xdr:col>
      <xdr:colOff>95250</xdr:colOff>
      <xdr:row>5</xdr:row>
      <xdr:rowOff>40821</xdr:rowOff>
    </xdr:from>
    <xdr:to>
      <xdr:col>4</xdr:col>
      <xdr:colOff>517071</xdr:colOff>
      <xdr:row>6</xdr:row>
      <xdr:rowOff>13607</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B0C2DF13-A0C9-4B0F-AC3F-1E5796BC5D04}"/>
            </a:ext>
          </a:extLst>
        </xdr:cNvPr>
        <xdr:cNvSpPr/>
      </xdr:nvSpPr>
      <xdr:spPr>
        <a:xfrm>
          <a:off x="1276350" y="802821"/>
          <a:ext cx="1602921" cy="16328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FOOD</a:t>
          </a:r>
          <a:r>
            <a:rPr lang="en-US" sz="1800" b="1" baseline="0">
              <a:solidFill>
                <a:schemeClr val="bg1"/>
              </a:solidFill>
            </a:rPr>
            <a:t> BUYING GUIDE</a:t>
          </a:r>
          <a:endParaRPr lang="en-US" sz="1800" b="1">
            <a:solidFill>
              <a:schemeClr val="bg1"/>
            </a:solidFill>
          </a:endParaRPr>
        </a:p>
      </xdr:txBody>
    </xdr:sp>
    <xdr:clientData/>
  </xdr:twoCellAnchor>
  <xdr:twoCellAnchor editAs="oneCell">
    <xdr:from>
      <xdr:col>0</xdr:col>
      <xdr:colOff>0</xdr:colOff>
      <xdr:row>0</xdr:row>
      <xdr:rowOff>0</xdr:rowOff>
    </xdr:from>
    <xdr:to>
      <xdr:col>1</xdr:col>
      <xdr:colOff>130175</xdr:colOff>
      <xdr:row>0</xdr:row>
      <xdr:rowOff>914400</xdr:rowOff>
    </xdr:to>
    <xdr:pic>
      <xdr:nvPicPr>
        <xdr:cNvPr id="8" name="Graphic 7" descr="Warning with solid fill">
          <a:extLst>
            <a:ext uri="{FF2B5EF4-FFF2-40B4-BE49-F238E27FC236}">
              <a16:creationId xmlns:a16="http://schemas.microsoft.com/office/drawing/2014/main" id="{4F640679-E6A2-43A5-BB69-66C0B40BC49A}"/>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76200" y="0"/>
          <a:ext cx="920750" cy="9144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5EFAC598-C95E-4482-A3A3-BC2702AE94F6}"/>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FCAE01E6-D184-4CD4-9E3E-2C52B4C5CF6C}"/>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158750</xdr:colOff>
      <xdr:row>1</xdr:row>
      <xdr:rowOff>142875</xdr:rowOff>
    </xdr:from>
    <xdr:ext cx="3063875" cy="930888"/>
    <xdr:pic>
      <xdr:nvPicPr>
        <xdr:cNvPr id="8" name="Picture 7" descr="J.T.M Logo">
          <a:extLst>
            <a:ext uri="{FF2B5EF4-FFF2-40B4-BE49-F238E27FC236}">
              <a16:creationId xmlns:a16="http://schemas.microsoft.com/office/drawing/2014/main" id="{0E97B547-A366-4D59-A1FA-7BC659708F6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12350" y="142875"/>
          <a:ext cx="3063875" cy="930888"/>
        </a:xfrm>
        <a:prstGeom prst="rect">
          <a:avLst/>
        </a:prstGeom>
      </xdr:spPr>
    </xdr:pic>
    <xdr:clientData/>
  </xdr:oneCellAnchor>
  <xdr:oneCellAnchor>
    <xdr:from>
      <xdr:col>20</xdr:col>
      <xdr:colOff>95250</xdr:colOff>
      <xdr:row>1</xdr:row>
      <xdr:rowOff>111126</xdr:rowOff>
    </xdr:from>
    <xdr:ext cx="3257493" cy="1050870"/>
    <xdr:pic>
      <xdr:nvPicPr>
        <xdr:cNvPr id="9" name="Picture 8" descr="Synergy Logo">
          <a:extLst>
            <a:ext uri="{FF2B5EF4-FFF2-40B4-BE49-F238E27FC236}">
              <a16:creationId xmlns:a16="http://schemas.microsoft.com/office/drawing/2014/main" id="{094F6A80-2037-442A-B83D-924E12E7037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87250" y="111126"/>
          <a:ext cx="3257493" cy="1050870"/>
        </a:xfrm>
        <a:prstGeom prst="rect">
          <a:avLst/>
        </a:prstGeom>
      </xdr:spPr>
    </xdr:pic>
    <xdr:clientData/>
  </xdr:oneCellAnchor>
  <xdr:twoCellAnchor>
    <xdr:from>
      <xdr:col>3</xdr:col>
      <xdr:colOff>0</xdr:colOff>
      <xdr:row>6</xdr:row>
      <xdr:rowOff>63500</xdr:rowOff>
    </xdr:from>
    <xdr:to>
      <xdr:col>9</xdr:col>
      <xdr:colOff>523876</xdr:colOff>
      <xdr:row>6</xdr:row>
      <xdr:rowOff>403226</xdr:rowOff>
    </xdr:to>
    <xdr:sp macro="" textlink="">
      <xdr:nvSpPr>
        <xdr:cNvPr id="11" name="Rounded Rectangle 5">
          <a:hlinkClick xmlns:r="http://schemas.openxmlformats.org/officeDocument/2006/relationships" r:id="rId5"/>
          <a:extLst>
            <a:ext uri="{FF2B5EF4-FFF2-40B4-BE49-F238E27FC236}">
              <a16:creationId xmlns:a16="http://schemas.microsoft.com/office/drawing/2014/main" id="{7695C0FD-C35D-4E84-A55C-52560E50B652}"/>
            </a:ext>
          </a:extLst>
        </xdr:cNvPr>
        <xdr:cNvSpPr/>
      </xdr:nvSpPr>
      <xdr:spPr>
        <a:xfrm>
          <a:off x="5556250" y="1698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1000125</xdr:rowOff>
    </xdr:to>
    <xdr:pic>
      <xdr:nvPicPr>
        <xdr:cNvPr id="5" name="Graphic 4" descr="Warning with solid fill">
          <a:extLst>
            <a:ext uri="{FF2B5EF4-FFF2-40B4-BE49-F238E27FC236}">
              <a16:creationId xmlns:a16="http://schemas.microsoft.com/office/drawing/2014/main" id="{6A40BFE3-B480-43BB-B875-F11A2A3C52FA}"/>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20750" cy="927100"/>
        </a:xfrm>
        <a:prstGeom prst="rect">
          <a:avLst/>
        </a:prstGeom>
      </xdr:spPr>
    </xdr:pic>
    <xdr:clientData/>
  </xdr:twoCellAnchor>
  <xdr:twoCellAnchor>
    <xdr:from>
      <xdr:col>4</xdr:col>
      <xdr:colOff>526012</xdr:colOff>
      <xdr:row>22</xdr:row>
      <xdr:rowOff>32117</xdr:rowOff>
    </xdr:from>
    <xdr:to>
      <xdr:col>16</xdr:col>
      <xdr:colOff>716513</xdr:colOff>
      <xdr:row>22</xdr:row>
      <xdr:rowOff>332155</xdr:rowOff>
    </xdr:to>
    <xdr:sp macro="" textlink="">
      <xdr:nvSpPr>
        <xdr:cNvPr id="14" name="Rounded Rectangle 6">
          <a:hlinkClick xmlns:r="http://schemas.openxmlformats.org/officeDocument/2006/relationships" r:id="rId8"/>
          <a:extLst>
            <a:ext uri="{FF2B5EF4-FFF2-40B4-BE49-F238E27FC236}">
              <a16:creationId xmlns:a16="http://schemas.microsoft.com/office/drawing/2014/main" id="{4B8A84F8-BCC2-4FF0-B34A-4DD1B0903DAE}"/>
            </a:ext>
          </a:extLst>
        </xdr:cNvPr>
        <xdr:cNvSpPr/>
      </xdr:nvSpPr>
      <xdr:spPr>
        <a:xfrm>
          <a:off x="7384012" y="10874742"/>
          <a:ext cx="9366251" cy="30003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1333500</xdr:colOff>
      <xdr:row>6</xdr:row>
      <xdr:rowOff>63500</xdr:rowOff>
    </xdr:from>
    <xdr:to>
      <xdr:col>2</xdr:col>
      <xdr:colOff>4369308</xdr:colOff>
      <xdr:row>6</xdr:row>
      <xdr:rowOff>409698</xdr:rowOff>
    </xdr:to>
    <xdr:sp macro="" textlink="">
      <xdr:nvSpPr>
        <xdr:cNvPr id="17" name="Rounded Rectangle 4">
          <a:hlinkClick xmlns:r="http://schemas.openxmlformats.org/officeDocument/2006/relationships" r:id="rId9"/>
          <a:extLst>
            <a:ext uri="{FF2B5EF4-FFF2-40B4-BE49-F238E27FC236}">
              <a16:creationId xmlns:a16="http://schemas.microsoft.com/office/drawing/2014/main" id="{778B748B-E217-4EE0-BDFF-7BD281C512A5}"/>
            </a:ext>
          </a:extLst>
        </xdr:cNvPr>
        <xdr:cNvSpPr/>
      </xdr:nvSpPr>
      <xdr:spPr>
        <a:xfrm>
          <a:off x="2444750" y="498475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2138</xdr:colOff>
      <xdr:row>20</xdr:row>
      <xdr:rowOff>149592</xdr:rowOff>
    </xdr:from>
    <xdr:to>
      <xdr:col>23</xdr:col>
      <xdr:colOff>719112</xdr:colOff>
      <xdr:row>22</xdr:row>
      <xdr:rowOff>355967</xdr:rowOff>
    </xdr:to>
    <xdr:sp macro="" textlink="">
      <xdr:nvSpPr>
        <xdr:cNvPr id="16" name="Rounded Rectangle 10">
          <a:hlinkClick xmlns:r="http://schemas.openxmlformats.org/officeDocument/2006/relationships" r:id="rId10"/>
          <a:extLst>
            <a:ext uri="{FF2B5EF4-FFF2-40B4-BE49-F238E27FC236}">
              <a16:creationId xmlns:a16="http://schemas.microsoft.com/office/drawing/2014/main" id="{85DCE925-A2DA-48EC-8DE9-D28FF760A040}"/>
            </a:ext>
          </a:extLst>
        </xdr:cNvPr>
        <xdr:cNvSpPr/>
      </xdr:nvSpPr>
      <xdr:spPr>
        <a:xfrm>
          <a:off x="16829638" y="1067471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ACE82299-4BEB-4D5B-8EA0-B57FB0ACA6D9}"/>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0A9EC303-04A7-4313-8302-D731F405E2D8}"/>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18</xdr:col>
      <xdr:colOff>667691</xdr:colOff>
      <xdr:row>1</xdr:row>
      <xdr:rowOff>107570</xdr:rowOff>
    </xdr:from>
    <xdr:to>
      <xdr:col>21</xdr:col>
      <xdr:colOff>728651</xdr:colOff>
      <xdr:row>3</xdr:row>
      <xdr:rowOff>266794</xdr:rowOff>
    </xdr:to>
    <xdr:pic>
      <xdr:nvPicPr>
        <xdr:cNvPr id="8" name="Picture 1456684044" descr="Kraft Heinz Logo">
          <a:extLst>
            <a:ext uri="{FF2B5EF4-FFF2-40B4-BE49-F238E27FC236}">
              <a16:creationId xmlns:a16="http://schemas.microsoft.com/office/drawing/2014/main" id="{26150904-6139-45DF-AAD2-BD7CE01A6DC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431197" y="107570"/>
          <a:ext cx="2572097" cy="1136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15875</xdr:colOff>
      <xdr:row>6</xdr:row>
      <xdr:rowOff>47625</xdr:rowOff>
    </xdr:from>
    <xdr:to>
      <xdr:col>9</xdr:col>
      <xdr:colOff>539751</xdr:colOff>
      <xdr:row>6</xdr:row>
      <xdr:rowOff>387351</xdr:rowOff>
    </xdr:to>
    <xdr:sp macro="" textlink="">
      <xdr:nvSpPr>
        <xdr:cNvPr id="9" name="Rounded Rectangle 5">
          <a:hlinkClick xmlns:r="http://schemas.openxmlformats.org/officeDocument/2006/relationships" r:id="rId4"/>
          <a:extLst>
            <a:ext uri="{FF2B5EF4-FFF2-40B4-BE49-F238E27FC236}">
              <a16:creationId xmlns:a16="http://schemas.microsoft.com/office/drawing/2014/main" id="{5255D25D-C24A-45A9-8177-920E7498DCA8}"/>
            </a:ext>
          </a:extLst>
        </xdr:cNvPr>
        <xdr:cNvSpPr/>
      </xdr:nvSpPr>
      <xdr:spPr>
        <a:xfrm>
          <a:off x="5667375" y="16827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1000125</xdr:rowOff>
    </xdr:to>
    <xdr:pic>
      <xdr:nvPicPr>
        <xdr:cNvPr id="5" name="Graphic 4" descr="Warning with solid fill">
          <a:extLst>
            <a:ext uri="{FF2B5EF4-FFF2-40B4-BE49-F238E27FC236}">
              <a16:creationId xmlns:a16="http://schemas.microsoft.com/office/drawing/2014/main" id="{A8360E3C-D561-4C57-ACB0-A4953FCC358A}"/>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0"/>
          <a:ext cx="920750" cy="927100"/>
        </a:xfrm>
        <a:prstGeom prst="rect">
          <a:avLst/>
        </a:prstGeom>
      </xdr:spPr>
    </xdr:pic>
    <xdr:clientData/>
  </xdr:twoCellAnchor>
  <xdr:twoCellAnchor>
    <xdr:from>
      <xdr:col>4</xdr:col>
      <xdr:colOff>621262</xdr:colOff>
      <xdr:row>47</xdr:row>
      <xdr:rowOff>32117</xdr:rowOff>
    </xdr:from>
    <xdr:to>
      <xdr:col>16</xdr:col>
      <xdr:colOff>764138</xdr:colOff>
      <xdr:row>47</xdr:row>
      <xdr:rowOff>332155</xdr:rowOff>
    </xdr:to>
    <xdr:sp macro="" textlink="">
      <xdr:nvSpPr>
        <xdr:cNvPr id="13" name="Rounded Rectangle 6">
          <a:hlinkClick xmlns:r="http://schemas.openxmlformats.org/officeDocument/2006/relationships" r:id="rId7"/>
          <a:extLst>
            <a:ext uri="{FF2B5EF4-FFF2-40B4-BE49-F238E27FC236}">
              <a16:creationId xmlns:a16="http://schemas.microsoft.com/office/drawing/2014/main" id="{AEA73807-F818-4165-AA1B-CF4C43E8625F}"/>
            </a:ext>
          </a:extLst>
        </xdr:cNvPr>
        <xdr:cNvSpPr/>
      </xdr:nvSpPr>
      <xdr:spPr>
        <a:xfrm>
          <a:off x="7574512" y="17208867"/>
          <a:ext cx="9366251" cy="30003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698500</xdr:colOff>
      <xdr:row>6</xdr:row>
      <xdr:rowOff>47625</xdr:rowOff>
    </xdr:from>
    <xdr:to>
      <xdr:col>2</xdr:col>
      <xdr:colOff>3734308</xdr:colOff>
      <xdr:row>6</xdr:row>
      <xdr:rowOff>393823</xdr:rowOff>
    </xdr:to>
    <xdr:sp macro="" textlink="">
      <xdr:nvSpPr>
        <xdr:cNvPr id="16" name="Rounded Rectangle 4">
          <a:hlinkClick xmlns:r="http://schemas.openxmlformats.org/officeDocument/2006/relationships" r:id="rId8"/>
          <a:extLst>
            <a:ext uri="{FF2B5EF4-FFF2-40B4-BE49-F238E27FC236}">
              <a16:creationId xmlns:a16="http://schemas.microsoft.com/office/drawing/2014/main" id="{20CFD21E-F95E-4EAA-84FB-498D83CAFE06}"/>
            </a:ext>
          </a:extLst>
        </xdr:cNvPr>
        <xdr:cNvSpPr/>
      </xdr:nvSpPr>
      <xdr:spPr>
        <a:xfrm>
          <a:off x="2555875" y="495300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49763</xdr:colOff>
      <xdr:row>45</xdr:row>
      <xdr:rowOff>149592</xdr:rowOff>
    </xdr:from>
    <xdr:to>
      <xdr:col>23</xdr:col>
      <xdr:colOff>687362</xdr:colOff>
      <xdr:row>47</xdr:row>
      <xdr:rowOff>355967</xdr:rowOff>
    </xdr:to>
    <xdr:sp macro="" textlink="">
      <xdr:nvSpPr>
        <xdr:cNvPr id="15" name="Rounded Rectangle 10">
          <a:hlinkClick xmlns:r="http://schemas.openxmlformats.org/officeDocument/2006/relationships" r:id="rId9"/>
          <a:extLst>
            <a:ext uri="{FF2B5EF4-FFF2-40B4-BE49-F238E27FC236}">
              <a16:creationId xmlns:a16="http://schemas.microsoft.com/office/drawing/2014/main" id="{3904A425-3F9E-4A3E-8B77-7F9724F9CF9B}"/>
            </a:ext>
          </a:extLst>
        </xdr:cNvPr>
        <xdr:cNvSpPr/>
      </xdr:nvSpPr>
      <xdr:spPr>
        <a:xfrm>
          <a:off x="17020138" y="17008842"/>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E42B0B06-B15C-4706-ADFC-7C6603CF151F}"/>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73C5902D-0A10-41B8-80F4-D64B081E01EA}"/>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20</xdr:col>
      <xdr:colOff>508000</xdr:colOff>
      <xdr:row>1</xdr:row>
      <xdr:rowOff>508000</xdr:rowOff>
    </xdr:from>
    <xdr:to>
      <xdr:col>22</xdr:col>
      <xdr:colOff>3175</xdr:colOff>
      <xdr:row>2</xdr:row>
      <xdr:rowOff>219075</xdr:rowOff>
    </xdr:to>
    <xdr:pic>
      <xdr:nvPicPr>
        <xdr:cNvPr id="8" name="Picture 1" descr="Acxion Logo">
          <a:extLst>
            <a:ext uri="{FF2B5EF4-FFF2-40B4-BE49-F238E27FC236}">
              <a16:creationId xmlns:a16="http://schemas.microsoft.com/office/drawing/2014/main" id="{E40E32BA-A862-49FE-A30F-EA379A825A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700000" y="193675"/>
          <a:ext cx="714375" cy="18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16</xdr:col>
      <xdr:colOff>650875</xdr:colOff>
      <xdr:row>1</xdr:row>
      <xdr:rowOff>31750</xdr:rowOff>
    </xdr:from>
    <xdr:ext cx="2198120" cy="1248161"/>
    <xdr:pic>
      <xdr:nvPicPr>
        <xdr:cNvPr id="9" name="Picture 8" descr="Land O Lakes Logo">
          <a:extLst>
            <a:ext uri="{FF2B5EF4-FFF2-40B4-BE49-F238E27FC236}">
              <a16:creationId xmlns:a16="http://schemas.microsoft.com/office/drawing/2014/main" id="{C8DF4BB2-0780-4B7A-80CD-B9B1DA34FFA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366375" y="31750"/>
          <a:ext cx="2198120" cy="1248161"/>
        </a:xfrm>
        <a:prstGeom prst="rect">
          <a:avLst/>
        </a:prstGeom>
      </xdr:spPr>
    </xdr:pic>
    <xdr:clientData/>
  </xdr:oneCellAnchor>
  <xdr:twoCellAnchor>
    <xdr:from>
      <xdr:col>3</xdr:col>
      <xdr:colOff>63500</xdr:colOff>
      <xdr:row>6</xdr:row>
      <xdr:rowOff>63500</xdr:rowOff>
    </xdr:from>
    <xdr:to>
      <xdr:col>9</xdr:col>
      <xdr:colOff>587376</xdr:colOff>
      <xdr:row>6</xdr:row>
      <xdr:rowOff>403226</xdr:rowOff>
    </xdr:to>
    <xdr:sp macro="" textlink="">
      <xdr:nvSpPr>
        <xdr:cNvPr id="10" name="Rounded Rectangle 5">
          <a:hlinkClick xmlns:r="http://schemas.openxmlformats.org/officeDocument/2006/relationships" r:id="rId5"/>
          <a:extLst>
            <a:ext uri="{FF2B5EF4-FFF2-40B4-BE49-F238E27FC236}">
              <a16:creationId xmlns:a16="http://schemas.microsoft.com/office/drawing/2014/main" id="{CF9F600E-B47D-48F7-9F9E-E0A9EC9B9C13}"/>
            </a:ext>
          </a:extLst>
        </xdr:cNvPr>
        <xdr:cNvSpPr/>
      </xdr:nvSpPr>
      <xdr:spPr>
        <a:xfrm>
          <a:off x="4968875" y="1698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1000125</xdr:rowOff>
    </xdr:to>
    <xdr:pic>
      <xdr:nvPicPr>
        <xdr:cNvPr id="5" name="Graphic 4" descr="Warning with solid fill">
          <a:extLst>
            <a:ext uri="{FF2B5EF4-FFF2-40B4-BE49-F238E27FC236}">
              <a16:creationId xmlns:a16="http://schemas.microsoft.com/office/drawing/2014/main" id="{89FD7E89-0C27-460C-9A57-38B7B56ABE55}"/>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20750" cy="927100"/>
        </a:xfrm>
        <a:prstGeom prst="rect">
          <a:avLst/>
        </a:prstGeom>
      </xdr:spPr>
    </xdr:pic>
    <xdr:clientData/>
  </xdr:twoCellAnchor>
  <xdr:twoCellAnchor>
    <xdr:from>
      <xdr:col>5</xdr:col>
      <xdr:colOff>65637</xdr:colOff>
      <xdr:row>49</xdr:row>
      <xdr:rowOff>367</xdr:rowOff>
    </xdr:from>
    <xdr:to>
      <xdr:col>17</xdr:col>
      <xdr:colOff>145013</xdr:colOff>
      <xdr:row>49</xdr:row>
      <xdr:rowOff>300405</xdr:rowOff>
    </xdr:to>
    <xdr:sp macro="" textlink="">
      <xdr:nvSpPr>
        <xdr:cNvPr id="18" name="Rounded Rectangle 6">
          <a:hlinkClick xmlns:r="http://schemas.openxmlformats.org/officeDocument/2006/relationships" r:id="rId8"/>
          <a:extLst>
            <a:ext uri="{FF2B5EF4-FFF2-40B4-BE49-F238E27FC236}">
              <a16:creationId xmlns:a16="http://schemas.microsoft.com/office/drawing/2014/main" id="{2AAD3951-3C5B-4AF2-87EB-F3507461E1DB}"/>
            </a:ext>
          </a:extLst>
        </xdr:cNvPr>
        <xdr:cNvSpPr/>
      </xdr:nvSpPr>
      <xdr:spPr>
        <a:xfrm>
          <a:off x="6955387" y="17716867"/>
          <a:ext cx="9366251" cy="30003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762000</xdr:colOff>
      <xdr:row>6</xdr:row>
      <xdr:rowOff>63500</xdr:rowOff>
    </xdr:from>
    <xdr:to>
      <xdr:col>3</xdr:col>
      <xdr:colOff>3683</xdr:colOff>
      <xdr:row>6</xdr:row>
      <xdr:rowOff>409698</xdr:rowOff>
    </xdr:to>
    <xdr:sp macro="" textlink="">
      <xdr:nvSpPr>
        <xdr:cNvPr id="15" name="Rounded Rectangle 4">
          <a:hlinkClick xmlns:r="http://schemas.openxmlformats.org/officeDocument/2006/relationships" r:id="rId9"/>
          <a:extLst>
            <a:ext uri="{FF2B5EF4-FFF2-40B4-BE49-F238E27FC236}">
              <a16:creationId xmlns:a16="http://schemas.microsoft.com/office/drawing/2014/main" id="{001CDF08-FCFE-4D04-B3C2-02478194B0F8}"/>
            </a:ext>
          </a:extLst>
        </xdr:cNvPr>
        <xdr:cNvSpPr/>
      </xdr:nvSpPr>
      <xdr:spPr>
        <a:xfrm>
          <a:off x="1873250" y="500062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224388</xdr:colOff>
      <xdr:row>47</xdr:row>
      <xdr:rowOff>117842</xdr:rowOff>
    </xdr:from>
    <xdr:to>
      <xdr:col>23</xdr:col>
      <xdr:colOff>719112</xdr:colOff>
      <xdr:row>49</xdr:row>
      <xdr:rowOff>324217</xdr:rowOff>
    </xdr:to>
    <xdr:sp macro="" textlink="">
      <xdr:nvSpPr>
        <xdr:cNvPr id="17" name="Rounded Rectangle 10">
          <a:hlinkClick xmlns:r="http://schemas.openxmlformats.org/officeDocument/2006/relationships" r:id="rId10"/>
          <a:extLst>
            <a:ext uri="{FF2B5EF4-FFF2-40B4-BE49-F238E27FC236}">
              <a16:creationId xmlns:a16="http://schemas.microsoft.com/office/drawing/2014/main" id="{FAEE21E2-3E25-4A21-99F5-1E734AC67E34}"/>
            </a:ext>
          </a:extLst>
        </xdr:cNvPr>
        <xdr:cNvSpPr/>
      </xdr:nvSpPr>
      <xdr:spPr>
        <a:xfrm>
          <a:off x="16401013" y="17516842"/>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8701155A-8917-41A5-AA32-3CE69D36063C}"/>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C5E2EE46-5411-49B5-B41F-6330B57A4038}"/>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495300</xdr:colOff>
      <xdr:row>1</xdr:row>
      <xdr:rowOff>139700</xdr:rowOff>
    </xdr:from>
    <xdr:ext cx="2442427" cy="1216384"/>
    <xdr:pic>
      <xdr:nvPicPr>
        <xdr:cNvPr id="7" name="Picture 6" descr="Los Cabos Mexican Foods Logo">
          <a:extLst>
            <a:ext uri="{FF2B5EF4-FFF2-40B4-BE49-F238E27FC236}">
              <a16:creationId xmlns:a16="http://schemas.microsoft.com/office/drawing/2014/main" id="{F9EEF383-FB73-472B-B62E-CBD3850D876B}"/>
            </a:ext>
          </a:extLst>
        </xdr:cNvPr>
        <xdr:cNvPicPr>
          <a:picLocks noChangeAspect="1"/>
        </xdr:cNvPicPr>
      </xdr:nvPicPr>
      <xdr:blipFill>
        <a:blip xmlns:r="http://schemas.openxmlformats.org/officeDocument/2006/relationships" r:embed="rId3"/>
        <a:stretch>
          <a:fillRect/>
        </a:stretch>
      </xdr:blipFill>
      <xdr:spPr>
        <a:xfrm>
          <a:off x="10248900" y="139700"/>
          <a:ext cx="2442427" cy="1216384"/>
        </a:xfrm>
        <a:prstGeom prst="rect">
          <a:avLst/>
        </a:prstGeom>
      </xdr:spPr>
    </xdr:pic>
    <xdr:clientData/>
  </xdr:oneCellAnchor>
  <xdr:oneCellAnchor>
    <xdr:from>
      <xdr:col>21</xdr:col>
      <xdr:colOff>558800</xdr:colOff>
      <xdr:row>1</xdr:row>
      <xdr:rowOff>342900</xdr:rowOff>
    </xdr:from>
    <xdr:ext cx="2633327" cy="868882"/>
    <xdr:pic>
      <xdr:nvPicPr>
        <xdr:cNvPr id="8" name="Picture 7" descr="Synergy Logo">
          <a:extLst>
            <a:ext uri="{FF2B5EF4-FFF2-40B4-BE49-F238E27FC236}">
              <a16:creationId xmlns:a16="http://schemas.microsoft.com/office/drawing/2014/main" id="{F48A5BA2-2327-463C-82D8-B6C2B8560583}"/>
            </a:ext>
          </a:extLst>
        </xdr:cNvPr>
        <xdr:cNvPicPr>
          <a:picLocks noChangeAspect="1"/>
        </xdr:cNvPicPr>
      </xdr:nvPicPr>
      <xdr:blipFill>
        <a:blip xmlns:r="http://schemas.openxmlformats.org/officeDocument/2006/relationships" r:embed="rId4"/>
        <a:stretch>
          <a:fillRect/>
        </a:stretch>
      </xdr:blipFill>
      <xdr:spPr>
        <a:xfrm>
          <a:off x="13360400" y="190500"/>
          <a:ext cx="2633327" cy="868882"/>
        </a:xfrm>
        <a:prstGeom prst="rect">
          <a:avLst/>
        </a:prstGeom>
      </xdr:spPr>
    </xdr:pic>
    <xdr:clientData/>
  </xdr:oneCellAnchor>
  <xdr:twoCellAnchor>
    <xdr:from>
      <xdr:col>3</xdr:col>
      <xdr:colOff>31750</xdr:colOff>
      <xdr:row>5</xdr:row>
      <xdr:rowOff>63500</xdr:rowOff>
    </xdr:from>
    <xdr:to>
      <xdr:col>9</xdr:col>
      <xdr:colOff>650876</xdr:colOff>
      <xdr:row>5</xdr:row>
      <xdr:rowOff>403226</xdr:rowOff>
    </xdr:to>
    <xdr:sp macro="" textlink="">
      <xdr:nvSpPr>
        <xdr:cNvPr id="9" name="Rounded Rectangle 5">
          <a:hlinkClick xmlns:r="http://schemas.openxmlformats.org/officeDocument/2006/relationships" r:id="rId5"/>
          <a:extLst>
            <a:ext uri="{FF2B5EF4-FFF2-40B4-BE49-F238E27FC236}">
              <a16:creationId xmlns:a16="http://schemas.microsoft.com/office/drawing/2014/main" id="{91961F33-1793-424C-A5FF-958C1AA4C982}"/>
            </a:ext>
          </a:extLst>
        </xdr:cNvPr>
        <xdr:cNvSpPr/>
      </xdr:nvSpPr>
      <xdr:spPr>
        <a:xfrm>
          <a:off x="4540250" y="171450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835025</xdr:colOff>
      <xdr:row>0</xdr:row>
      <xdr:rowOff>1000125</xdr:rowOff>
    </xdr:to>
    <xdr:pic>
      <xdr:nvPicPr>
        <xdr:cNvPr id="5" name="Graphic 4" descr="Warning with solid fill">
          <a:extLst>
            <a:ext uri="{FF2B5EF4-FFF2-40B4-BE49-F238E27FC236}">
              <a16:creationId xmlns:a16="http://schemas.microsoft.com/office/drawing/2014/main" id="{8ED8BE1E-4E39-433F-A743-609B3993F38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20750" cy="927100"/>
        </a:xfrm>
        <a:prstGeom prst="rect">
          <a:avLst/>
        </a:prstGeom>
      </xdr:spPr>
    </xdr:pic>
    <xdr:clientData/>
  </xdr:twoCellAnchor>
  <xdr:twoCellAnchor>
    <xdr:from>
      <xdr:col>16</xdr:col>
      <xdr:colOff>476250</xdr:colOff>
      <xdr:row>27</xdr:row>
      <xdr:rowOff>317500</xdr:rowOff>
    </xdr:from>
    <xdr:to>
      <xdr:col>24</xdr:col>
      <xdr:colOff>208974</xdr:colOff>
      <xdr:row>27</xdr:row>
      <xdr:rowOff>683056</xdr:rowOff>
    </xdr:to>
    <xdr:sp macro="" textlink="">
      <xdr:nvSpPr>
        <xdr:cNvPr id="12" name="Rounded Rectangle 10">
          <a:hlinkClick xmlns:r="http://schemas.openxmlformats.org/officeDocument/2006/relationships" r:id="rId8"/>
          <a:extLst>
            <a:ext uri="{FF2B5EF4-FFF2-40B4-BE49-F238E27FC236}">
              <a16:creationId xmlns:a16="http://schemas.microsoft.com/office/drawing/2014/main" id="{E5CEFF50-A95D-4579-B11C-852282ED71F5}"/>
            </a:ext>
          </a:extLst>
        </xdr:cNvPr>
        <xdr:cNvSpPr/>
      </xdr:nvSpPr>
      <xdr:spPr>
        <a:xfrm>
          <a:off x="15113000" y="11049000"/>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460375</xdr:colOff>
      <xdr:row>5</xdr:row>
      <xdr:rowOff>63500</xdr:rowOff>
    </xdr:from>
    <xdr:to>
      <xdr:col>2</xdr:col>
      <xdr:colOff>3496183</xdr:colOff>
      <xdr:row>5</xdr:row>
      <xdr:rowOff>409698</xdr:rowOff>
    </xdr:to>
    <xdr:sp macro="" textlink="">
      <xdr:nvSpPr>
        <xdr:cNvPr id="13" name="Rounded Rectangle 4">
          <a:hlinkClick xmlns:r="http://schemas.openxmlformats.org/officeDocument/2006/relationships" r:id="rId9"/>
          <a:extLst>
            <a:ext uri="{FF2B5EF4-FFF2-40B4-BE49-F238E27FC236}">
              <a16:creationId xmlns:a16="http://schemas.microsoft.com/office/drawing/2014/main" id="{363C6B75-5AED-4A86-97B6-77BFB99AA456}"/>
            </a:ext>
          </a:extLst>
        </xdr:cNvPr>
        <xdr:cNvSpPr/>
      </xdr:nvSpPr>
      <xdr:spPr>
        <a:xfrm>
          <a:off x="1428750" y="473075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57706F78-1A27-4F1B-82CE-96BA57C826CC}"/>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D9C1B572-68F8-411E-8F82-280906243617}"/>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431377</xdr:colOff>
      <xdr:row>1</xdr:row>
      <xdr:rowOff>63500</xdr:rowOff>
    </xdr:from>
    <xdr:ext cx="2398061" cy="1177501"/>
    <xdr:pic>
      <xdr:nvPicPr>
        <xdr:cNvPr id="11" name="Picture 7" descr="Los Cabos Mexican Foods Logo">
          <a:extLst>
            <a:ext uri="{FF2B5EF4-FFF2-40B4-BE49-F238E27FC236}">
              <a16:creationId xmlns:a16="http://schemas.microsoft.com/office/drawing/2014/main" id="{E14BB800-3F24-48F5-9BDD-36C8F5467E0D}"/>
            </a:ext>
          </a:extLst>
        </xdr:cNvPr>
        <xdr:cNvPicPr>
          <a:picLocks noChangeAspect="1"/>
        </xdr:cNvPicPr>
      </xdr:nvPicPr>
      <xdr:blipFill>
        <a:blip xmlns:r="http://schemas.openxmlformats.org/officeDocument/2006/relationships" r:embed="rId3"/>
        <a:stretch>
          <a:fillRect/>
        </a:stretch>
      </xdr:blipFill>
      <xdr:spPr>
        <a:xfrm>
          <a:off x="15814252" y="63500"/>
          <a:ext cx="2398061" cy="1177501"/>
        </a:xfrm>
        <a:prstGeom prst="rect">
          <a:avLst/>
        </a:prstGeom>
      </xdr:spPr>
    </xdr:pic>
    <xdr:clientData/>
  </xdr:oneCellAnchor>
  <xdr:oneCellAnchor>
    <xdr:from>
      <xdr:col>20</xdr:col>
      <xdr:colOff>433917</xdr:colOff>
      <xdr:row>1</xdr:row>
      <xdr:rowOff>179917</xdr:rowOff>
    </xdr:from>
    <xdr:ext cx="2623463" cy="861685"/>
    <xdr:pic>
      <xdr:nvPicPr>
        <xdr:cNvPr id="9" name="Picture 8" descr="Synergy Logo">
          <a:extLst>
            <a:ext uri="{FF2B5EF4-FFF2-40B4-BE49-F238E27FC236}">
              <a16:creationId xmlns:a16="http://schemas.microsoft.com/office/drawing/2014/main" id="{D814C89E-FA78-4C1F-84EA-BE594806A876}"/>
            </a:ext>
          </a:extLst>
        </xdr:cNvPr>
        <xdr:cNvPicPr>
          <a:picLocks noChangeAspect="1"/>
        </xdr:cNvPicPr>
      </xdr:nvPicPr>
      <xdr:blipFill>
        <a:blip xmlns:r="http://schemas.openxmlformats.org/officeDocument/2006/relationships" r:embed="rId4"/>
        <a:stretch>
          <a:fillRect/>
        </a:stretch>
      </xdr:blipFill>
      <xdr:spPr>
        <a:xfrm>
          <a:off x="12625917" y="179917"/>
          <a:ext cx="2623463" cy="861685"/>
        </a:xfrm>
        <a:prstGeom prst="rect">
          <a:avLst/>
        </a:prstGeom>
      </xdr:spPr>
    </xdr:pic>
    <xdr:clientData/>
  </xdr:oneCellAnchor>
  <xdr:twoCellAnchor>
    <xdr:from>
      <xdr:col>3</xdr:col>
      <xdr:colOff>31750</xdr:colOff>
      <xdr:row>6</xdr:row>
      <xdr:rowOff>47625</xdr:rowOff>
    </xdr:from>
    <xdr:to>
      <xdr:col>9</xdr:col>
      <xdr:colOff>555626</xdr:colOff>
      <xdr:row>6</xdr:row>
      <xdr:rowOff>387351</xdr:rowOff>
    </xdr:to>
    <xdr:sp macro="" textlink="">
      <xdr:nvSpPr>
        <xdr:cNvPr id="12" name="Rounded Rectangle 5">
          <a:hlinkClick xmlns:r="http://schemas.openxmlformats.org/officeDocument/2006/relationships" r:id="rId5"/>
          <a:extLst>
            <a:ext uri="{FF2B5EF4-FFF2-40B4-BE49-F238E27FC236}">
              <a16:creationId xmlns:a16="http://schemas.microsoft.com/office/drawing/2014/main" id="{D21EE4D9-FCF4-4CC4-83F0-D8CCB537CCBC}"/>
            </a:ext>
          </a:extLst>
        </xdr:cNvPr>
        <xdr:cNvSpPr/>
      </xdr:nvSpPr>
      <xdr:spPr>
        <a:xfrm>
          <a:off x="4937125" y="16827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1000125</xdr:rowOff>
    </xdr:to>
    <xdr:pic>
      <xdr:nvPicPr>
        <xdr:cNvPr id="5" name="Graphic 4" descr="Warning with solid fill">
          <a:extLst>
            <a:ext uri="{FF2B5EF4-FFF2-40B4-BE49-F238E27FC236}">
              <a16:creationId xmlns:a16="http://schemas.microsoft.com/office/drawing/2014/main" id="{09AA4BFB-F42C-4E28-BCE1-2FE9BD87A2A3}"/>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20750" cy="927100"/>
        </a:xfrm>
        <a:prstGeom prst="rect">
          <a:avLst/>
        </a:prstGeom>
      </xdr:spPr>
    </xdr:pic>
    <xdr:clientData/>
  </xdr:twoCellAnchor>
  <xdr:twoCellAnchor>
    <xdr:from>
      <xdr:col>4</xdr:col>
      <xdr:colOff>526012</xdr:colOff>
      <xdr:row>47</xdr:row>
      <xdr:rowOff>16242</xdr:rowOff>
    </xdr:from>
    <xdr:to>
      <xdr:col>16</xdr:col>
      <xdr:colOff>716513</xdr:colOff>
      <xdr:row>47</xdr:row>
      <xdr:rowOff>316280</xdr:rowOff>
    </xdr:to>
    <xdr:sp macro="" textlink="">
      <xdr:nvSpPr>
        <xdr:cNvPr id="14" name="Rounded Rectangle 6">
          <a:hlinkClick xmlns:r="http://schemas.openxmlformats.org/officeDocument/2006/relationships" r:id="rId8"/>
          <a:extLst>
            <a:ext uri="{FF2B5EF4-FFF2-40B4-BE49-F238E27FC236}">
              <a16:creationId xmlns:a16="http://schemas.microsoft.com/office/drawing/2014/main" id="{69FCC785-3BD6-441A-A5D5-8AE715AE748A}"/>
            </a:ext>
          </a:extLst>
        </xdr:cNvPr>
        <xdr:cNvSpPr/>
      </xdr:nvSpPr>
      <xdr:spPr>
        <a:xfrm>
          <a:off x="6733137" y="17177117"/>
          <a:ext cx="9366251" cy="30003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730250</xdr:colOff>
      <xdr:row>6</xdr:row>
      <xdr:rowOff>47625</xdr:rowOff>
    </xdr:from>
    <xdr:to>
      <xdr:col>2</xdr:col>
      <xdr:colOff>3766058</xdr:colOff>
      <xdr:row>6</xdr:row>
      <xdr:rowOff>393823</xdr:rowOff>
    </xdr:to>
    <xdr:sp macro="" textlink="">
      <xdr:nvSpPr>
        <xdr:cNvPr id="17" name="Rounded Rectangle 4">
          <a:hlinkClick xmlns:r="http://schemas.openxmlformats.org/officeDocument/2006/relationships" r:id="rId9"/>
          <a:extLst>
            <a:ext uri="{FF2B5EF4-FFF2-40B4-BE49-F238E27FC236}">
              <a16:creationId xmlns:a16="http://schemas.microsoft.com/office/drawing/2014/main" id="{29229F2A-FB29-462E-8D62-0964B3680891}"/>
            </a:ext>
          </a:extLst>
        </xdr:cNvPr>
        <xdr:cNvSpPr/>
      </xdr:nvSpPr>
      <xdr:spPr>
        <a:xfrm>
          <a:off x="1841500" y="493712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2138</xdr:colOff>
      <xdr:row>45</xdr:row>
      <xdr:rowOff>133717</xdr:rowOff>
    </xdr:from>
    <xdr:to>
      <xdr:col>23</xdr:col>
      <xdr:colOff>719112</xdr:colOff>
      <xdr:row>47</xdr:row>
      <xdr:rowOff>340092</xdr:rowOff>
    </xdr:to>
    <xdr:sp macro="" textlink="">
      <xdr:nvSpPr>
        <xdr:cNvPr id="16" name="Rounded Rectangle 10">
          <a:hlinkClick xmlns:r="http://schemas.openxmlformats.org/officeDocument/2006/relationships" r:id="rId10"/>
          <a:extLst>
            <a:ext uri="{FF2B5EF4-FFF2-40B4-BE49-F238E27FC236}">
              <a16:creationId xmlns:a16="http://schemas.microsoft.com/office/drawing/2014/main" id="{6677E1F3-16BC-4A4A-9E5C-9F6E57A075B5}"/>
            </a:ext>
          </a:extLst>
        </xdr:cNvPr>
        <xdr:cNvSpPr/>
      </xdr:nvSpPr>
      <xdr:spPr>
        <a:xfrm>
          <a:off x="16178763" y="16977092"/>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F108994D-232D-4A68-BFD7-3415E48B943B}"/>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ADFDF5C4-D215-4159-B5F3-237709259068}"/>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18</xdr:col>
      <xdr:colOff>381000</xdr:colOff>
      <xdr:row>1</xdr:row>
      <xdr:rowOff>111125</xdr:rowOff>
    </xdr:from>
    <xdr:ext cx="2322286" cy="1107130"/>
    <xdr:pic>
      <xdr:nvPicPr>
        <xdr:cNvPr id="9" name="Picture 7" descr="McCain Logo">
          <a:extLst>
            <a:ext uri="{FF2B5EF4-FFF2-40B4-BE49-F238E27FC236}">
              <a16:creationId xmlns:a16="http://schemas.microsoft.com/office/drawing/2014/main" id="{42D24B60-DFE7-4BAE-8298-531B0D54E159}"/>
            </a:ext>
          </a:extLst>
        </xdr:cNvPr>
        <xdr:cNvPicPr>
          <a:picLocks noChangeAspect="1"/>
        </xdr:cNvPicPr>
      </xdr:nvPicPr>
      <xdr:blipFill>
        <a:blip xmlns:r="http://schemas.openxmlformats.org/officeDocument/2006/relationships" r:embed="rId3"/>
        <a:stretch>
          <a:fillRect/>
        </a:stretch>
      </xdr:blipFill>
      <xdr:spPr>
        <a:xfrm>
          <a:off x="17827625" y="111125"/>
          <a:ext cx="2322286" cy="1107130"/>
        </a:xfrm>
        <a:prstGeom prst="rect">
          <a:avLst/>
        </a:prstGeom>
      </xdr:spPr>
    </xdr:pic>
    <xdr:clientData/>
  </xdr:oneCellAnchor>
  <xdr:twoCellAnchor>
    <xdr:from>
      <xdr:col>3</xdr:col>
      <xdr:colOff>47625</xdr:colOff>
      <xdr:row>6</xdr:row>
      <xdr:rowOff>47625</xdr:rowOff>
    </xdr:from>
    <xdr:to>
      <xdr:col>9</xdr:col>
      <xdr:colOff>571501</xdr:colOff>
      <xdr:row>6</xdr:row>
      <xdr:rowOff>387351</xdr:rowOff>
    </xdr:to>
    <xdr:sp macro="" textlink="">
      <xdr:nvSpPr>
        <xdr:cNvPr id="10" name="Rounded Rectangle 5">
          <a:hlinkClick xmlns:r="http://schemas.openxmlformats.org/officeDocument/2006/relationships" r:id="rId4"/>
          <a:extLst>
            <a:ext uri="{FF2B5EF4-FFF2-40B4-BE49-F238E27FC236}">
              <a16:creationId xmlns:a16="http://schemas.microsoft.com/office/drawing/2014/main" id="{B60EC187-2F5B-4198-B26D-044105B4013B}"/>
            </a:ext>
          </a:extLst>
        </xdr:cNvPr>
        <xdr:cNvSpPr/>
      </xdr:nvSpPr>
      <xdr:spPr>
        <a:xfrm>
          <a:off x="5429250" y="16827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1000125</xdr:rowOff>
    </xdr:to>
    <xdr:pic>
      <xdr:nvPicPr>
        <xdr:cNvPr id="5" name="Graphic 4" descr="Warning with solid fill">
          <a:extLst>
            <a:ext uri="{FF2B5EF4-FFF2-40B4-BE49-F238E27FC236}">
              <a16:creationId xmlns:a16="http://schemas.microsoft.com/office/drawing/2014/main" id="{03C9533E-367C-4368-AE23-8C2E63095F05}"/>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0"/>
          <a:ext cx="920750" cy="927100"/>
        </a:xfrm>
        <a:prstGeom prst="rect">
          <a:avLst/>
        </a:prstGeom>
      </xdr:spPr>
    </xdr:pic>
    <xdr:clientData/>
  </xdr:twoCellAnchor>
  <xdr:twoCellAnchor>
    <xdr:from>
      <xdr:col>4</xdr:col>
      <xdr:colOff>526012</xdr:colOff>
      <xdr:row>24</xdr:row>
      <xdr:rowOff>367</xdr:rowOff>
    </xdr:from>
    <xdr:to>
      <xdr:col>16</xdr:col>
      <xdr:colOff>716513</xdr:colOff>
      <xdr:row>24</xdr:row>
      <xdr:rowOff>300405</xdr:rowOff>
    </xdr:to>
    <xdr:sp macro="" textlink="">
      <xdr:nvSpPr>
        <xdr:cNvPr id="13" name="Rounded Rectangle 6">
          <a:hlinkClick xmlns:r="http://schemas.openxmlformats.org/officeDocument/2006/relationships" r:id="rId7"/>
          <a:extLst>
            <a:ext uri="{FF2B5EF4-FFF2-40B4-BE49-F238E27FC236}">
              <a16:creationId xmlns:a16="http://schemas.microsoft.com/office/drawing/2014/main" id="{4220915C-9409-4B5F-BFB5-A79CC0C44AB2}"/>
            </a:ext>
          </a:extLst>
        </xdr:cNvPr>
        <xdr:cNvSpPr/>
      </xdr:nvSpPr>
      <xdr:spPr>
        <a:xfrm>
          <a:off x="7209387" y="11731992"/>
          <a:ext cx="9366251" cy="30003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714375</xdr:colOff>
      <xdr:row>6</xdr:row>
      <xdr:rowOff>47625</xdr:rowOff>
    </xdr:from>
    <xdr:to>
      <xdr:col>2</xdr:col>
      <xdr:colOff>3750183</xdr:colOff>
      <xdr:row>6</xdr:row>
      <xdr:rowOff>393823</xdr:rowOff>
    </xdr:to>
    <xdr:sp macro="" textlink="">
      <xdr:nvSpPr>
        <xdr:cNvPr id="16" name="Rounded Rectangle 4">
          <a:hlinkClick xmlns:r="http://schemas.openxmlformats.org/officeDocument/2006/relationships" r:id="rId8"/>
          <a:extLst>
            <a:ext uri="{FF2B5EF4-FFF2-40B4-BE49-F238E27FC236}">
              <a16:creationId xmlns:a16="http://schemas.microsoft.com/office/drawing/2014/main" id="{252534E4-A19B-4876-96ED-3B51AB9E8AB9}"/>
            </a:ext>
          </a:extLst>
        </xdr:cNvPr>
        <xdr:cNvSpPr/>
      </xdr:nvSpPr>
      <xdr:spPr>
        <a:xfrm>
          <a:off x="2301875" y="493712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2138</xdr:colOff>
      <xdr:row>22</xdr:row>
      <xdr:rowOff>117842</xdr:rowOff>
    </xdr:from>
    <xdr:to>
      <xdr:col>23</xdr:col>
      <xdr:colOff>719112</xdr:colOff>
      <xdr:row>24</xdr:row>
      <xdr:rowOff>324217</xdr:rowOff>
    </xdr:to>
    <xdr:sp macro="" textlink="">
      <xdr:nvSpPr>
        <xdr:cNvPr id="15" name="Rounded Rectangle 10">
          <a:hlinkClick xmlns:r="http://schemas.openxmlformats.org/officeDocument/2006/relationships" r:id="rId9"/>
          <a:extLst>
            <a:ext uri="{FF2B5EF4-FFF2-40B4-BE49-F238E27FC236}">
              <a16:creationId xmlns:a16="http://schemas.microsoft.com/office/drawing/2014/main" id="{BD1249E8-5551-41F7-B28C-3DAAD6BD0BDB}"/>
            </a:ext>
          </a:extLst>
        </xdr:cNvPr>
        <xdr:cNvSpPr/>
      </xdr:nvSpPr>
      <xdr:spPr>
        <a:xfrm>
          <a:off x="16655013" y="1153196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7D09EF5-0469-4E3D-B6BC-8557A604F26B}"/>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3A421762-9437-4A1B-A9E5-0A11F44DC169}"/>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18</xdr:col>
      <xdr:colOff>682625</xdr:colOff>
      <xdr:row>1</xdr:row>
      <xdr:rowOff>142875</xdr:rowOff>
    </xdr:from>
    <xdr:ext cx="2322286" cy="1107130"/>
    <xdr:pic>
      <xdr:nvPicPr>
        <xdr:cNvPr id="10" name="Picture 7" descr="McCain Logo">
          <a:extLst>
            <a:ext uri="{FF2B5EF4-FFF2-40B4-BE49-F238E27FC236}">
              <a16:creationId xmlns:a16="http://schemas.microsoft.com/office/drawing/2014/main" id="{23DF43CC-94EB-4D62-8FC2-7D361946EAC9}"/>
            </a:ext>
          </a:extLst>
        </xdr:cNvPr>
        <xdr:cNvPicPr>
          <a:picLocks noChangeAspect="1"/>
        </xdr:cNvPicPr>
      </xdr:nvPicPr>
      <xdr:blipFill>
        <a:blip xmlns:r="http://schemas.openxmlformats.org/officeDocument/2006/relationships" r:embed="rId3"/>
        <a:stretch>
          <a:fillRect/>
        </a:stretch>
      </xdr:blipFill>
      <xdr:spPr>
        <a:xfrm>
          <a:off x="18256250" y="142875"/>
          <a:ext cx="2322286" cy="1107130"/>
        </a:xfrm>
        <a:prstGeom prst="rect">
          <a:avLst/>
        </a:prstGeom>
      </xdr:spPr>
    </xdr:pic>
    <xdr:clientData/>
  </xdr:oneCellAnchor>
  <xdr:twoCellAnchor>
    <xdr:from>
      <xdr:col>3</xdr:col>
      <xdr:colOff>31750</xdr:colOff>
      <xdr:row>6</xdr:row>
      <xdr:rowOff>47625</xdr:rowOff>
    </xdr:from>
    <xdr:to>
      <xdr:col>9</xdr:col>
      <xdr:colOff>555626</xdr:colOff>
      <xdr:row>6</xdr:row>
      <xdr:rowOff>387351</xdr:rowOff>
    </xdr:to>
    <xdr:sp macro="" textlink="">
      <xdr:nvSpPr>
        <xdr:cNvPr id="11" name="Rounded Rectangle 5">
          <a:hlinkClick xmlns:r="http://schemas.openxmlformats.org/officeDocument/2006/relationships" r:id="rId4"/>
          <a:extLst>
            <a:ext uri="{FF2B5EF4-FFF2-40B4-BE49-F238E27FC236}">
              <a16:creationId xmlns:a16="http://schemas.microsoft.com/office/drawing/2014/main" id="{20FAF64E-605B-4760-971B-DA12A2B28C49}"/>
            </a:ext>
          </a:extLst>
        </xdr:cNvPr>
        <xdr:cNvSpPr/>
      </xdr:nvSpPr>
      <xdr:spPr>
        <a:xfrm>
          <a:off x="5540375" y="16827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1000125</xdr:rowOff>
    </xdr:to>
    <xdr:pic>
      <xdr:nvPicPr>
        <xdr:cNvPr id="5" name="Graphic 4" descr="Warning with solid fill">
          <a:extLst>
            <a:ext uri="{FF2B5EF4-FFF2-40B4-BE49-F238E27FC236}">
              <a16:creationId xmlns:a16="http://schemas.microsoft.com/office/drawing/2014/main" id="{2C72925C-47A7-4173-ABB1-8D389D4070C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0"/>
          <a:ext cx="920750" cy="927100"/>
        </a:xfrm>
        <a:prstGeom prst="rect">
          <a:avLst/>
        </a:prstGeom>
      </xdr:spPr>
    </xdr:pic>
    <xdr:clientData/>
  </xdr:twoCellAnchor>
  <xdr:twoCellAnchor>
    <xdr:from>
      <xdr:col>4</xdr:col>
      <xdr:colOff>541887</xdr:colOff>
      <xdr:row>48</xdr:row>
      <xdr:rowOff>16242</xdr:rowOff>
    </xdr:from>
    <xdr:to>
      <xdr:col>16</xdr:col>
      <xdr:colOff>732388</xdr:colOff>
      <xdr:row>48</xdr:row>
      <xdr:rowOff>316280</xdr:rowOff>
    </xdr:to>
    <xdr:sp macro="" textlink="">
      <xdr:nvSpPr>
        <xdr:cNvPr id="13" name="Rounded Rectangle 6">
          <a:hlinkClick xmlns:r="http://schemas.openxmlformats.org/officeDocument/2006/relationships" r:id="rId7"/>
          <a:extLst>
            <a:ext uri="{FF2B5EF4-FFF2-40B4-BE49-F238E27FC236}">
              <a16:creationId xmlns:a16="http://schemas.microsoft.com/office/drawing/2014/main" id="{DC562133-5335-4408-A11F-2B9000EA699A}"/>
            </a:ext>
          </a:extLst>
        </xdr:cNvPr>
        <xdr:cNvSpPr/>
      </xdr:nvSpPr>
      <xdr:spPr>
        <a:xfrm>
          <a:off x="7669762" y="17383492"/>
          <a:ext cx="9366251" cy="30003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1047750</xdr:colOff>
      <xdr:row>6</xdr:row>
      <xdr:rowOff>47625</xdr:rowOff>
    </xdr:from>
    <xdr:to>
      <xdr:col>2</xdr:col>
      <xdr:colOff>4083558</xdr:colOff>
      <xdr:row>6</xdr:row>
      <xdr:rowOff>393823</xdr:rowOff>
    </xdr:to>
    <xdr:sp macro="" textlink="">
      <xdr:nvSpPr>
        <xdr:cNvPr id="16" name="Rounded Rectangle 4">
          <a:hlinkClick xmlns:r="http://schemas.openxmlformats.org/officeDocument/2006/relationships" r:id="rId8"/>
          <a:extLst>
            <a:ext uri="{FF2B5EF4-FFF2-40B4-BE49-F238E27FC236}">
              <a16:creationId xmlns:a16="http://schemas.microsoft.com/office/drawing/2014/main" id="{91648666-B608-46EE-8619-C7064FB91491}"/>
            </a:ext>
          </a:extLst>
        </xdr:cNvPr>
        <xdr:cNvSpPr/>
      </xdr:nvSpPr>
      <xdr:spPr>
        <a:xfrm>
          <a:off x="2762250" y="501650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18013</xdr:colOff>
      <xdr:row>46</xdr:row>
      <xdr:rowOff>133717</xdr:rowOff>
    </xdr:from>
    <xdr:to>
      <xdr:col>23</xdr:col>
      <xdr:colOff>734987</xdr:colOff>
      <xdr:row>48</xdr:row>
      <xdr:rowOff>340092</xdr:rowOff>
    </xdr:to>
    <xdr:sp macro="" textlink="">
      <xdr:nvSpPr>
        <xdr:cNvPr id="15" name="Rounded Rectangle 10">
          <a:hlinkClick xmlns:r="http://schemas.openxmlformats.org/officeDocument/2006/relationships" r:id="rId9"/>
          <a:extLst>
            <a:ext uri="{FF2B5EF4-FFF2-40B4-BE49-F238E27FC236}">
              <a16:creationId xmlns:a16="http://schemas.microsoft.com/office/drawing/2014/main" id="{5CF39F51-BC37-4381-8646-E4FCADD6D10C}"/>
            </a:ext>
          </a:extLst>
        </xdr:cNvPr>
        <xdr:cNvSpPr/>
      </xdr:nvSpPr>
      <xdr:spPr>
        <a:xfrm>
          <a:off x="17115388" y="1718346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E0B76183-4086-444A-9F0B-4FC96C555DC5}"/>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2EFEAA46-5031-47C8-B37D-87BF803A7831}"/>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17</xdr:col>
      <xdr:colOff>736600</xdr:colOff>
      <xdr:row>1</xdr:row>
      <xdr:rowOff>38101</xdr:rowOff>
    </xdr:from>
    <xdr:ext cx="2311400" cy="1506220"/>
    <xdr:pic>
      <xdr:nvPicPr>
        <xdr:cNvPr id="7" name="Picture 6" descr="Nardone Bros Logo">
          <a:extLst>
            <a:ext uri="{FF2B5EF4-FFF2-40B4-BE49-F238E27FC236}">
              <a16:creationId xmlns:a16="http://schemas.microsoft.com/office/drawing/2014/main" id="{187D3F15-57D4-4872-93CF-0C576CE6E5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975975" y="38101"/>
          <a:ext cx="2311400" cy="1506220"/>
        </a:xfrm>
        <a:prstGeom prst="rect">
          <a:avLst/>
        </a:prstGeom>
      </xdr:spPr>
    </xdr:pic>
    <xdr:clientData/>
  </xdr:oneCellAnchor>
  <xdr:oneCellAnchor>
    <xdr:from>
      <xdr:col>21</xdr:col>
      <xdr:colOff>431800</xdr:colOff>
      <xdr:row>1</xdr:row>
      <xdr:rowOff>325954</xdr:rowOff>
    </xdr:from>
    <xdr:ext cx="3533775" cy="683641"/>
    <xdr:pic>
      <xdr:nvPicPr>
        <xdr:cNvPr id="8" name="Picture 7" descr="Lakeland Logo">
          <a:extLst>
            <a:ext uri="{FF2B5EF4-FFF2-40B4-BE49-F238E27FC236}">
              <a16:creationId xmlns:a16="http://schemas.microsoft.com/office/drawing/2014/main" id="{350FA826-014A-4936-9577-32FA0F12829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233400" y="192604"/>
          <a:ext cx="3533775" cy="683641"/>
        </a:xfrm>
        <a:prstGeom prst="rect">
          <a:avLst/>
        </a:prstGeom>
      </xdr:spPr>
    </xdr:pic>
    <xdr:clientData/>
  </xdr:oneCellAnchor>
  <xdr:twoCellAnchor>
    <xdr:from>
      <xdr:col>3</xdr:col>
      <xdr:colOff>15875</xdr:colOff>
      <xdr:row>5</xdr:row>
      <xdr:rowOff>63500</xdr:rowOff>
    </xdr:from>
    <xdr:to>
      <xdr:col>9</xdr:col>
      <xdr:colOff>635001</xdr:colOff>
      <xdr:row>5</xdr:row>
      <xdr:rowOff>403226</xdr:rowOff>
    </xdr:to>
    <xdr:sp macro="" textlink="">
      <xdr:nvSpPr>
        <xdr:cNvPr id="9" name="Rounded Rectangle 5">
          <a:hlinkClick xmlns:r="http://schemas.openxmlformats.org/officeDocument/2006/relationships" r:id="rId5"/>
          <a:extLst>
            <a:ext uri="{FF2B5EF4-FFF2-40B4-BE49-F238E27FC236}">
              <a16:creationId xmlns:a16="http://schemas.microsoft.com/office/drawing/2014/main" id="{A1278D5A-0620-4D18-962D-0198BB0D6301}"/>
            </a:ext>
          </a:extLst>
        </xdr:cNvPr>
        <xdr:cNvSpPr/>
      </xdr:nvSpPr>
      <xdr:spPr>
        <a:xfrm>
          <a:off x="4810125" y="171450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835025</xdr:colOff>
      <xdr:row>0</xdr:row>
      <xdr:rowOff>1000125</xdr:rowOff>
    </xdr:to>
    <xdr:pic>
      <xdr:nvPicPr>
        <xdr:cNvPr id="5" name="Graphic 4" descr="Warning with solid fill">
          <a:extLst>
            <a:ext uri="{FF2B5EF4-FFF2-40B4-BE49-F238E27FC236}">
              <a16:creationId xmlns:a16="http://schemas.microsoft.com/office/drawing/2014/main" id="{1E5FAE19-8A66-45D2-9905-8BD99AF74504}"/>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20750" cy="927100"/>
        </a:xfrm>
        <a:prstGeom prst="rect">
          <a:avLst/>
        </a:prstGeom>
      </xdr:spPr>
    </xdr:pic>
    <xdr:clientData/>
  </xdr:twoCellAnchor>
  <xdr:twoCellAnchor>
    <xdr:from>
      <xdr:col>17</xdr:col>
      <xdr:colOff>158750</xdr:colOff>
      <xdr:row>20</xdr:row>
      <xdr:rowOff>269875</xdr:rowOff>
    </xdr:from>
    <xdr:to>
      <xdr:col>24</xdr:col>
      <xdr:colOff>637599</xdr:colOff>
      <xdr:row>20</xdr:row>
      <xdr:rowOff>635431</xdr:rowOff>
    </xdr:to>
    <xdr:sp macro="" textlink="">
      <xdr:nvSpPr>
        <xdr:cNvPr id="14" name="Rounded Rectangle 10">
          <a:hlinkClick xmlns:r="http://schemas.openxmlformats.org/officeDocument/2006/relationships" r:id="rId8"/>
          <a:extLst>
            <a:ext uri="{FF2B5EF4-FFF2-40B4-BE49-F238E27FC236}">
              <a16:creationId xmlns:a16="http://schemas.microsoft.com/office/drawing/2014/main" id="{3B07AF01-D6E5-460B-A49C-AE44499C4394}"/>
            </a:ext>
          </a:extLst>
        </xdr:cNvPr>
        <xdr:cNvSpPr/>
      </xdr:nvSpPr>
      <xdr:spPr>
        <a:xfrm>
          <a:off x="16383000" y="9398000"/>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476250</xdr:colOff>
      <xdr:row>5</xdr:row>
      <xdr:rowOff>63500</xdr:rowOff>
    </xdr:from>
    <xdr:to>
      <xdr:col>2</xdr:col>
      <xdr:colOff>3512058</xdr:colOff>
      <xdr:row>5</xdr:row>
      <xdr:rowOff>409698</xdr:rowOff>
    </xdr:to>
    <xdr:sp macro="" textlink="">
      <xdr:nvSpPr>
        <xdr:cNvPr id="13" name="Rounded Rectangle 4">
          <a:hlinkClick xmlns:r="http://schemas.openxmlformats.org/officeDocument/2006/relationships" r:id="rId9"/>
          <a:extLst>
            <a:ext uri="{FF2B5EF4-FFF2-40B4-BE49-F238E27FC236}">
              <a16:creationId xmlns:a16="http://schemas.microsoft.com/office/drawing/2014/main" id="{653283A9-4D6D-46E5-8560-9D5EECA2FC2C}"/>
            </a:ext>
          </a:extLst>
        </xdr:cNvPr>
        <xdr:cNvSpPr/>
      </xdr:nvSpPr>
      <xdr:spPr>
        <a:xfrm>
          <a:off x="2016125" y="473075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38761EDC-354D-499D-ABF0-C3BE004AA7D4}"/>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01C1ED96-616B-49A8-B6D7-DDA8A70A9610}"/>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546100</xdr:colOff>
      <xdr:row>1</xdr:row>
      <xdr:rowOff>38101</xdr:rowOff>
    </xdr:from>
    <xdr:ext cx="2085297" cy="1323975"/>
    <xdr:pic>
      <xdr:nvPicPr>
        <xdr:cNvPr id="8" name="Picture 7" descr="Nardone Bros Logo">
          <a:extLst>
            <a:ext uri="{FF2B5EF4-FFF2-40B4-BE49-F238E27FC236}">
              <a16:creationId xmlns:a16="http://schemas.microsoft.com/office/drawing/2014/main" id="{CB9A3CCB-5847-4812-8B0B-51C0AFA90C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99700" y="38101"/>
          <a:ext cx="2085297" cy="1323975"/>
        </a:xfrm>
        <a:prstGeom prst="rect">
          <a:avLst/>
        </a:prstGeom>
      </xdr:spPr>
    </xdr:pic>
    <xdr:clientData/>
  </xdr:oneCellAnchor>
  <xdr:oneCellAnchor>
    <xdr:from>
      <xdr:col>19</xdr:col>
      <xdr:colOff>825500</xdr:colOff>
      <xdr:row>1</xdr:row>
      <xdr:rowOff>357326</xdr:rowOff>
    </xdr:from>
    <xdr:ext cx="3572894" cy="699949"/>
    <xdr:pic>
      <xdr:nvPicPr>
        <xdr:cNvPr id="9" name="Picture 8" descr="Lakeland Logo">
          <a:extLst>
            <a:ext uri="{FF2B5EF4-FFF2-40B4-BE49-F238E27FC236}">
              <a16:creationId xmlns:a16="http://schemas.microsoft.com/office/drawing/2014/main" id="{4A976803-47BE-471B-B178-B058D69A8EB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88825" y="185876"/>
          <a:ext cx="3572894" cy="699949"/>
        </a:xfrm>
        <a:prstGeom prst="rect">
          <a:avLst/>
        </a:prstGeom>
      </xdr:spPr>
    </xdr:pic>
    <xdr:clientData/>
  </xdr:oneCellAnchor>
  <xdr:twoCellAnchor>
    <xdr:from>
      <xdr:col>3</xdr:col>
      <xdr:colOff>47625</xdr:colOff>
      <xdr:row>6</xdr:row>
      <xdr:rowOff>63500</xdr:rowOff>
    </xdr:from>
    <xdr:to>
      <xdr:col>9</xdr:col>
      <xdr:colOff>571501</xdr:colOff>
      <xdr:row>6</xdr:row>
      <xdr:rowOff>403226</xdr:rowOff>
    </xdr:to>
    <xdr:sp macro="" textlink="">
      <xdr:nvSpPr>
        <xdr:cNvPr id="10" name="Rounded Rectangle 5">
          <a:hlinkClick xmlns:r="http://schemas.openxmlformats.org/officeDocument/2006/relationships" r:id="rId5"/>
          <a:extLst>
            <a:ext uri="{FF2B5EF4-FFF2-40B4-BE49-F238E27FC236}">
              <a16:creationId xmlns:a16="http://schemas.microsoft.com/office/drawing/2014/main" id="{7EAC6D08-FE15-4C64-825C-D88BA70E55D2}"/>
            </a:ext>
          </a:extLst>
        </xdr:cNvPr>
        <xdr:cNvSpPr/>
      </xdr:nvSpPr>
      <xdr:spPr>
        <a:xfrm>
          <a:off x="5127625" y="1698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1000125</xdr:rowOff>
    </xdr:to>
    <xdr:pic>
      <xdr:nvPicPr>
        <xdr:cNvPr id="5" name="Graphic 4" descr="Warning with solid fill">
          <a:extLst>
            <a:ext uri="{FF2B5EF4-FFF2-40B4-BE49-F238E27FC236}">
              <a16:creationId xmlns:a16="http://schemas.microsoft.com/office/drawing/2014/main" id="{FF6C3590-B604-4E8E-80A8-706C86305E2E}"/>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20750" cy="927100"/>
        </a:xfrm>
        <a:prstGeom prst="rect">
          <a:avLst/>
        </a:prstGeom>
      </xdr:spPr>
    </xdr:pic>
    <xdr:clientData/>
  </xdr:twoCellAnchor>
  <xdr:twoCellAnchor>
    <xdr:from>
      <xdr:col>5</xdr:col>
      <xdr:colOff>33887</xdr:colOff>
      <xdr:row>44</xdr:row>
      <xdr:rowOff>16242</xdr:rowOff>
    </xdr:from>
    <xdr:to>
      <xdr:col>16</xdr:col>
      <xdr:colOff>764138</xdr:colOff>
      <xdr:row>44</xdr:row>
      <xdr:rowOff>316280</xdr:rowOff>
    </xdr:to>
    <xdr:sp macro="" textlink="">
      <xdr:nvSpPr>
        <xdr:cNvPr id="14" name="Rounded Rectangle 6">
          <a:hlinkClick xmlns:r="http://schemas.openxmlformats.org/officeDocument/2006/relationships" r:id="rId8"/>
          <a:extLst>
            <a:ext uri="{FF2B5EF4-FFF2-40B4-BE49-F238E27FC236}">
              <a16:creationId xmlns:a16="http://schemas.microsoft.com/office/drawing/2014/main" id="{413C1B71-5F7E-4CF8-8EEE-F74089DD2E08}"/>
            </a:ext>
          </a:extLst>
        </xdr:cNvPr>
        <xdr:cNvSpPr/>
      </xdr:nvSpPr>
      <xdr:spPr>
        <a:xfrm>
          <a:off x="7241137" y="16446867"/>
          <a:ext cx="9366251" cy="30003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730250</xdr:colOff>
      <xdr:row>6</xdr:row>
      <xdr:rowOff>63500</xdr:rowOff>
    </xdr:from>
    <xdr:to>
      <xdr:col>2</xdr:col>
      <xdr:colOff>3766058</xdr:colOff>
      <xdr:row>6</xdr:row>
      <xdr:rowOff>409698</xdr:rowOff>
    </xdr:to>
    <xdr:sp macro="" textlink="">
      <xdr:nvSpPr>
        <xdr:cNvPr id="17" name="Rounded Rectangle 4">
          <a:hlinkClick xmlns:r="http://schemas.openxmlformats.org/officeDocument/2006/relationships" r:id="rId9"/>
          <a:extLst>
            <a:ext uri="{FF2B5EF4-FFF2-40B4-BE49-F238E27FC236}">
              <a16:creationId xmlns:a16="http://schemas.microsoft.com/office/drawing/2014/main" id="{952EFBD8-B211-4B05-8A88-3857BF741FD2}"/>
            </a:ext>
          </a:extLst>
        </xdr:cNvPr>
        <xdr:cNvSpPr/>
      </xdr:nvSpPr>
      <xdr:spPr>
        <a:xfrm>
          <a:off x="2381250" y="498475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49763</xdr:colOff>
      <xdr:row>42</xdr:row>
      <xdr:rowOff>133717</xdr:rowOff>
    </xdr:from>
    <xdr:to>
      <xdr:col>23</xdr:col>
      <xdr:colOff>766737</xdr:colOff>
      <xdr:row>44</xdr:row>
      <xdr:rowOff>340092</xdr:rowOff>
    </xdr:to>
    <xdr:sp macro="" textlink="">
      <xdr:nvSpPr>
        <xdr:cNvPr id="16" name="Rounded Rectangle 10">
          <a:hlinkClick xmlns:r="http://schemas.openxmlformats.org/officeDocument/2006/relationships" r:id="rId10"/>
          <a:extLst>
            <a:ext uri="{FF2B5EF4-FFF2-40B4-BE49-F238E27FC236}">
              <a16:creationId xmlns:a16="http://schemas.microsoft.com/office/drawing/2014/main" id="{7166FBAC-8923-44EC-918E-A9CA589FB153}"/>
            </a:ext>
          </a:extLst>
        </xdr:cNvPr>
        <xdr:cNvSpPr/>
      </xdr:nvSpPr>
      <xdr:spPr>
        <a:xfrm>
          <a:off x="16686763" y="16246842"/>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835025</xdr:colOff>
      <xdr:row>0</xdr:row>
      <xdr:rowOff>1069181</xdr:rowOff>
    </xdr:to>
    <xdr:pic>
      <xdr:nvPicPr>
        <xdr:cNvPr id="7" name="Graphic 6" descr="Warning with solid fill">
          <a:extLst>
            <a:ext uri="{FF2B5EF4-FFF2-40B4-BE49-F238E27FC236}">
              <a16:creationId xmlns:a16="http://schemas.microsoft.com/office/drawing/2014/main" id="{C87E199D-8D08-4343-8CDA-6DA80707A7A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20750" cy="1000125"/>
        </a:xfrm>
        <a:prstGeom prst="rect">
          <a:avLst/>
        </a:prstGeom>
      </xdr:spPr>
    </xdr:pic>
    <xdr:clientData/>
  </xdr:twoCellAnchor>
  <xdr:twoCellAnchor>
    <xdr:from>
      <xdr:col>1</xdr:col>
      <xdr:colOff>800099</xdr:colOff>
      <xdr:row>2</xdr:row>
      <xdr:rowOff>85724</xdr:rowOff>
    </xdr:from>
    <xdr:to>
      <xdr:col>6</xdr:col>
      <xdr:colOff>219074</xdr:colOff>
      <xdr:row>2</xdr:row>
      <xdr:rowOff>333375</xdr:rowOff>
    </xdr:to>
    <xdr:sp macro="" textlink="">
      <xdr:nvSpPr>
        <xdr:cNvPr id="8" name="Pentagon 1">
          <a:hlinkClick xmlns:r="http://schemas.openxmlformats.org/officeDocument/2006/relationships" r:id="rId3"/>
          <a:extLst>
            <a:ext uri="{FF2B5EF4-FFF2-40B4-BE49-F238E27FC236}">
              <a16:creationId xmlns:a16="http://schemas.microsoft.com/office/drawing/2014/main" id="{8BBF6A5D-ABF1-4B53-8FF0-F4BEC8354DF1}"/>
            </a:ext>
          </a:extLst>
        </xdr:cNvPr>
        <xdr:cNvSpPr/>
      </xdr:nvSpPr>
      <xdr:spPr>
        <a:xfrm flipH="1">
          <a:off x="885824" y="3648074"/>
          <a:ext cx="7096125"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9" name="Pentagon 3">
          <a:hlinkClick xmlns:r="http://schemas.openxmlformats.org/officeDocument/2006/relationships" r:id="rId4"/>
          <a:extLst>
            <a:ext uri="{FF2B5EF4-FFF2-40B4-BE49-F238E27FC236}">
              <a16:creationId xmlns:a16="http://schemas.microsoft.com/office/drawing/2014/main" id="{81A2E56E-DCD4-4655-A443-B5CCF0203F98}"/>
            </a:ext>
          </a:extLst>
        </xdr:cNvPr>
        <xdr:cNvSpPr/>
      </xdr:nvSpPr>
      <xdr:spPr>
        <a:xfrm>
          <a:off x="8210550" y="3648075"/>
          <a:ext cx="6438519"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3</xdr:col>
      <xdr:colOff>15875</xdr:colOff>
      <xdr:row>5</xdr:row>
      <xdr:rowOff>63500</xdr:rowOff>
    </xdr:from>
    <xdr:to>
      <xdr:col>9</xdr:col>
      <xdr:colOff>635001</xdr:colOff>
      <xdr:row>5</xdr:row>
      <xdr:rowOff>403226</xdr:rowOff>
    </xdr:to>
    <xdr:sp macro="" textlink="">
      <xdr:nvSpPr>
        <xdr:cNvPr id="12" name="Rounded Rectangle 5">
          <a:hlinkClick xmlns:r="http://schemas.openxmlformats.org/officeDocument/2006/relationships" r:id="rId5"/>
          <a:extLst>
            <a:ext uri="{FF2B5EF4-FFF2-40B4-BE49-F238E27FC236}">
              <a16:creationId xmlns:a16="http://schemas.microsoft.com/office/drawing/2014/main" id="{42A57F64-2CA4-4114-BB29-30734C4F652A}"/>
            </a:ext>
          </a:extLst>
        </xdr:cNvPr>
        <xdr:cNvSpPr/>
      </xdr:nvSpPr>
      <xdr:spPr>
        <a:xfrm>
          <a:off x="5111750" y="4730750"/>
          <a:ext cx="5514976"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17</xdr:col>
      <xdr:colOff>158750</xdr:colOff>
      <xdr:row>10</xdr:row>
      <xdr:rowOff>269875</xdr:rowOff>
    </xdr:from>
    <xdr:to>
      <xdr:col>24</xdr:col>
      <xdr:colOff>637599</xdr:colOff>
      <xdr:row>10</xdr:row>
      <xdr:rowOff>635431</xdr:rowOff>
    </xdr:to>
    <xdr:sp macro="" textlink="">
      <xdr:nvSpPr>
        <xdr:cNvPr id="13" name="Rounded Rectangle 10">
          <a:hlinkClick xmlns:r="http://schemas.openxmlformats.org/officeDocument/2006/relationships" r:id="rId6"/>
          <a:extLst>
            <a:ext uri="{FF2B5EF4-FFF2-40B4-BE49-F238E27FC236}">
              <a16:creationId xmlns:a16="http://schemas.microsoft.com/office/drawing/2014/main" id="{9BC89C5E-706B-4ADA-8C4A-1BD40649EEDE}"/>
            </a:ext>
          </a:extLst>
        </xdr:cNvPr>
        <xdr:cNvSpPr/>
      </xdr:nvSpPr>
      <xdr:spPr>
        <a:xfrm>
          <a:off x="16389350" y="9375775"/>
          <a:ext cx="6536749"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476250</xdr:colOff>
      <xdr:row>5</xdr:row>
      <xdr:rowOff>63500</xdr:rowOff>
    </xdr:from>
    <xdr:to>
      <xdr:col>2</xdr:col>
      <xdr:colOff>3512058</xdr:colOff>
      <xdr:row>5</xdr:row>
      <xdr:rowOff>409698</xdr:rowOff>
    </xdr:to>
    <xdr:sp macro="" textlink="">
      <xdr:nvSpPr>
        <xdr:cNvPr id="14" name="Rounded Rectangle 4">
          <a:hlinkClick xmlns:r="http://schemas.openxmlformats.org/officeDocument/2006/relationships" r:id="rId7"/>
          <a:extLst>
            <a:ext uri="{FF2B5EF4-FFF2-40B4-BE49-F238E27FC236}">
              <a16:creationId xmlns:a16="http://schemas.microsoft.com/office/drawing/2014/main" id="{38C2D238-E24A-470E-B7FA-5C732AF25A02}"/>
            </a:ext>
          </a:extLst>
        </xdr:cNvPr>
        <xdr:cNvSpPr/>
      </xdr:nvSpPr>
      <xdr:spPr>
        <a:xfrm>
          <a:off x="2028825" y="473075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89F6511D-7F24-4A71-BB3B-52247D46063B}"/>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04AA07EC-2E37-4F80-8464-5CFB6082729B}"/>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3</xdr:col>
      <xdr:colOff>47624</xdr:colOff>
      <xdr:row>5</xdr:row>
      <xdr:rowOff>57150</xdr:rowOff>
    </xdr:from>
    <xdr:to>
      <xdr:col>9</xdr:col>
      <xdr:colOff>666750</xdr:colOff>
      <xdr:row>5</xdr:row>
      <xdr:rowOff>396876</xdr:rowOff>
    </xdr:to>
    <xdr:sp macro="" textlink="">
      <xdr:nvSpPr>
        <xdr:cNvPr id="5" name="Rounded Rectangle 5">
          <a:hlinkClick xmlns:r="http://schemas.openxmlformats.org/officeDocument/2006/relationships" r:id="rId3"/>
          <a:extLst>
            <a:ext uri="{FF2B5EF4-FFF2-40B4-BE49-F238E27FC236}">
              <a16:creationId xmlns:a16="http://schemas.microsoft.com/office/drawing/2014/main" id="{3FD3958E-1048-4166-AC8F-D56BE28BFB10}"/>
            </a:ext>
          </a:extLst>
        </xdr:cNvPr>
        <xdr:cNvSpPr/>
      </xdr:nvSpPr>
      <xdr:spPr>
        <a:xfrm>
          <a:off x="5746749" y="17081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xdr:from>
      <xdr:col>16</xdr:col>
      <xdr:colOff>508000</xdr:colOff>
      <xdr:row>27</xdr:row>
      <xdr:rowOff>254000</xdr:rowOff>
    </xdr:from>
    <xdr:to>
      <xdr:col>24</xdr:col>
      <xdr:colOff>240724</xdr:colOff>
      <xdr:row>27</xdr:row>
      <xdr:rowOff>619556</xdr:rowOff>
    </xdr:to>
    <xdr:sp macro="" textlink="">
      <xdr:nvSpPr>
        <xdr:cNvPr id="71" name="Rounded Rectangle 10">
          <a:hlinkClick xmlns:r="http://schemas.openxmlformats.org/officeDocument/2006/relationships" r:id="rId4"/>
          <a:extLst>
            <a:ext uri="{FF2B5EF4-FFF2-40B4-BE49-F238E27FC236}">
              <a16:creationId xmlns:a16="http://schemas.microsoft.com/office/drawing/2014/main" id="{FA2D178B-0098-44BC-A687-150752FC8A8A}"/>
            </a:ext>
          </a:extLst>
        </xdr:cNvPr>
        <xdr:cNvSpPr/>
      </xdr:nvSpPr>
      <xdr:spPr>
        <a:xfrm>
          <a:off x="10261600" y="5140325"/>
          <a:ext cx="4609524" cy="360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oneCellAnchor>
    <xdr:from>
      <xdr:col>17</xdr:col>
      <xdr:colOff>658347</xdr:colOff>
      <xdr:row>1</xdr:row>
      <xdr:rowOff>112059</xdr:rowOff>
    </xdr:from>
    <xdr:ext cx="4734949" cy="1300227"/>
    <xdr:pic>
      <xdr:nvPicPr>
        <xdr:cNvPr id="7" name="Picture 6" descr="Alpha Foods Co. Logo">
          <a:extLst>
            <a:ext uri="{FF2B5EF4-FFF2-40B4-BE49-F238E27FC236}">
              <a16:creationId xmlns:a16="http://schemas.microsoft.com/office/drawing/2014/main" id="{68ED884B-EC67-4052-A7A0-A5525E14CFFC}"/>
            </a:ext>
          </a:extLst>
        </xdr:cNvPr>
        <xdr:cNvPicPr>
          <a:picLocks noChangeAspect="1"/>
        </xdr:cNvPicPr>
      </xdr:nvPicPr>
      <xdr:blipFill>
        <a:blip xmlns:r="http://schemas.openxmlformats.org/officeDocument/2006/relationships" r:embed="rId5"/>
        <a:stretch>
          <a:fillRect/>
        </a:stretch>
      </xdr:blipFill>
      <xdr:spPr>
        <a:xfrm>
          <a:off x="10973922" y="112059"/>
          <a:ext cx="4734949" cy="1300227"/>
        </a:xfrm>
        <a:prstGeom prst="rect">
          <a:avLst/>
        </a:prstGeom>
      </xdr:spPr>
    </xdr:pic>
    <xdr:clientData/>
  </xdr:oneCellAnchor>
  <xdr:twoCellAnchor editAs="oneCell">
    <xdr:from>
      <xdr:col>1</xdr:col>
      <xdr:colOff>0</xdr:colOff>
      <xdr:row>0</xdr:row>
      <xdr:rowOff>0</xdr:rowOff>
    </xdr:from>
    <xdr:to>
      <xdr:col>1</xdr:col>
      <xdr:colOff>920750</xdr:colOff>
      <xdr:row>0</xdr:row>
      <xdr:rowOff>914400</xdr:rowOff>
    </xdr:to>
    <xdr:pic>
      <xdr:nvPicPr>
        <xdr:cNvPr id="10" name="Graphic 9" descr="Warning with solid fill">
          <a:extLst>
            <a:ext uri="{FF2B5EF4-FFF2-40B4-BE49-F238E27FC236}">
              <a16:creationId xmlns:a16="http://schemas.microsoft.com/office/drawing/2014/main" id="{89FFF5BD-E187-441E-952F-5B0483D1AC97}"/>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20750" cy="914400"/>
        </a:xfrm>
        <a:prstGeom prst="rect">
          <a:avLst/>
        </a:prstGeom>
      </xdr:spPr>
    </xdr:pic>
    <xdr:clientData/>
  </xdr:twoCellAnchor>
  <xdr:twoCellAnchor>
    <xdr:from>
      <xdr:col>2</xdr:col>
      <xdr:colOff>1555750</xdr:colOff>
      <xdr:row>5</xdr:row>
      <xdr:rowOff>47625</xdr:rowOff>
    </xdr:from>
    <xdr:to>
      <xdr:col>2</xdr:col>
      <xdr:colOff>4591558</xdr:colOff>
      <xdr:row>5</xdr:row>
      <xdr:rowOff>393823</xdr:rowOff>
    </xdr:to>
    <xdr:sp macro="" textlink="">
      <xdr:nvSpPr>
        <xdr:cNvPr id="34" name="Rounded Rectangle 4">
          <a:hlinkClick xmlns:r="http://schemas.openxmlformats.org/officeDocument/2006/relationships" r:id="rId8"/>
          <a:extLst>
            <a:ext uri="{FF2B5EF4-FFF2-40B4-BE49-F238E27FC236}">
              <a16:creationId xmlns:a16="http://schemas.microsoft.com/office/drawing/2014/main" id="{678C3E58-7824-4937-82DD-05211E1B9BCA}"/>
            </a:ext>
          </a:extLst>
        </xdr:cNvPr>
        <xdr:cNvSpPr/>
      </xdr:nvSpPr>
      <xdr:spPr>
        <a:xfrm>
          <a:off x="2651125" y="463550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26935C24-15F1-49B7-A61D-FAC6DA0E19A6}"/>
            </a:ext>
          </a:extLst>
        </xdr:cNvPr>
        <xdr:cNvSpPr/>
      </xdr:nvSpPr>
      <xdr:spPr>
        <a:xfrm flipH="1">
          <a:off x="1028699" y="638174"/>
          <a:ext cx="6762750"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E243A074-4E93-4044-A031-7CE610FA7F72}"/>
            </a:ext>
          </a:extLst>
        </xdr:cNvPr>
        <xdr:cNvSpPr/>
      </xdr:nvSpPr>
      <xdr:spPr>
        <a:xfrm>
          <a:off x="8020050" y="638175"/>
          <a:ext cx="6409944"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3</xdr:col>
      <xdr:colOff>47625</xdr:colOff>
      <xdr:row>6</xdr:row>
      <xdr:rowOff>47625</xdr:rowOff>
    </xdr:from>
    <xdr:to>
      <xdr:col>9</xdr:col>
      <xdr:colOff>571501</xdr:colOff>
      <xdr:row>6</xdr:row>
      <xdr:rowOff>387351</xdr:rowOff>
    </xdr:to>
    <xdr:sp macro="" textlink="">
      <xdr:nvSpPr>
        <xdr:cNvPr id="8" name="Rounded Rectangle 5">
          <a:hlinkClick xmlns:r="http://schemas.openxmlformats.org/officeDocument/2006/relationships" r:id="rId3"/>
          <a:extLst>
            <a:ext uri="{FF2B5EF4-FFF2-40B4-BE49-F238E27FC236}">
              <a16:creationId xmlns:a16="http://schemas.microsoft.com/office/drawing/2014/main" id="{4666C4D1-E0CC-47C2-9676-CE311094F6A4}"/>
            </a:ext>
          </a:extLst>
        </xdr:cNvPr>
        <xdr:cNvSpPr/>
      </xdr:nvSpPr>
      <xdr:spPr>
        <a:xfrm>
          <a:off x="4953000" y="16827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1000125</xdr:rowOff>
    </xdr:to>
    <xdr:pic>
      <xdr:nvPicPr>
        <xdr:cNvPr id="5" name="Graphic 4" descr="Warning with solid fill">
          <a:extLst>
            <a:ext uri="{FF2B5EF4-FFF2-40B4-BE49-F238E27FC236}">
              <a16:creationId xmlns:a16="http://schemas.microsoft.com/office/drawing/2014/main" id="{1D480649-6E09-465E-863F-8591EF557757}"/>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0" y="0"/>
          <a:ext cx="920750" cy="927100"/>
        </a:xfrm>
        <a:prstGeom prst="rect">
          <a:avLst/>
        </a:prstGeom>
      </xdr:spPr>
    </xdr:pic>
    <xdr:clientData/>
  </xdr:twoCellAnchor>
  <xdr:twoCellAnchor>
    <xdr:from>
      <xdr:col>4</xdr:col>
      <xdr:colOff>637137</xdr:colOff>
      <xdr:row>31</xdr:row>
      <xdr:rowOff>32117</xdr:rowOff>
    </xdr:from>
    <xdr:to>
      <xdr:col>17</xdr:col>
      <xdr:colOff>33888</xdr:colOff>
      <xdr:row>31</xdr:row>
      <xdr:rowOff>322630</xdr:rowOff>
    </xdr:to>
    <xdr:sp macro="" textlink="">
      <xdr:nvSpPr>
        <xdr:cNvPr id="12" name="Rounded Rectangle 6">
          <a:hlinkClick xmlns:r="http://schemas.openxmlformats.org/officeDocument/2006/relationships" r:id="rId6"/>
          <a:extLst>
            <a:ext uri="{FF2B5EF4-FFF2-40B4-BE49-F238E27FC236}">
              <a16:creationId xmlns:a16="http://schemas.microsoft.com/office/drawing/2014/main" id="{7005193A-1FFC-471C-9DF6-E734EAD93C7F}"/>
            </a:ext>
          </a:extLst>
        </xdr:cNvPr>
        <xdr:cNvSpPr/>
      </xdr:nvSpPr>
      <xdr:spPr>
        <a:xfrm>
          <a:off x="7733262" y="13271867"/>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1651000</xdr:colOff>
      <xdr:row>6</xdr:row>
      <xdr:rowOff>47625</xdr:rowOff>
    </xdr:from>
    <xdr:to>
      <xdr:col>3</xdr:col>
      <xdr:colOff>3683</xdr:colOff>
      <xdr:row>6</xdr:row>
      <xdr:rowOff>393823</xdr:rowOff>
    </xdr:to>
    <xdr:sp macro="" textlink="">
      <xdr:nvSpPr>
        <xdr:cNvPr id="15" name="Rounded Rectangle 4">
          <a:hlinkClick xmlns:r="http://schemas.openxmlformats.org/officeDocument/2006/relationships" r:id="rId7"/>
          <a:extLst>
            <a:ext uri="{FF2B5EF4-FFF2-40B4-BE49-F238E27FC236}">
              <a16:creationId xmlns:a16="http://schemas.microsoft.com/office/drawing/2014/main" id="{8F735E87-A5E6-4AE1-89CE-70FF226E790E}"/>
            </a:ext>
          </a:extLst>
        </xdr:cNvPr>
        <xdr:cNvSpPr/>
      </xdr:nvSpPr>
      <xdr:spPr>
        <a:xfrm>
          <a:off x="2762250" y="49688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113263</xdr:colOff>
      <xdr:row>29</xdr:row>
      <xdr:rowOff>149592</xdr:rowOff>
    </xdr:from>
    <xdr:to>
      <xdr:col>23</xdr:col>
      <xdr:colOff>750862</xdr:colOff>
      <xdr:row>31</xdr:row>
      <xdr:rowOff>355967</xdr:rowOff>
    </xdr:to>
    <xdr:sp macro="" textlink="">
      <xdr:nvSpPr>
        <xdr:cNvPr id="14" name="Rounded Rectangle 10">
          <a:hlinkClick xmlns:r="http://schemas.openxmlformats.org/officeDocument/2006/relationships" r:id="rId8"/>
          <a:extLst>
            <a:ext uri="{FF2B5EF4-FFF2-40B4-BE49-F238E27FC236}">
              <a16:creationId xmlns:a16="http://schemas.microsoft.com/office/drawing/2014/main" id="{B4969533-193D-4B9C-BBA6-FF65E6EC5CED}"/>
            </a:ext>
          </a:extLst>
        </xdr:cNvPr>
        <xdr:cNvSpPr/>
      </xdr:nvSpPr>
      <xdr:spPr>
        <a:xfrm>
          <a:off x="17178888" y="13071842"/>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A6A3E6A-6041-423A-92DA-EB56D8F92407}"/>
            </a:ext>
          </a:extLst>
        </xdr:cNvPr>
        <xdr:cNvSpPr/>
      </xdr:nvSpPr>
      <xdr:spPr>
        <a:xfrm flipH="1">
          <a:off x="885824" y="638174"/>
          <a:ext cx="6248400"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DEDB9053-A125-4E41-9C48-7AB586E7809C}"/>
            </a:ext>
          </a:extLst>
        </xdr:cNvPr>
        <xdr:cNvSpPr/>
      </xdr:nvSpPr>
      <xdr:spPr>
        <a:xfrm>
          <a:off x="7362825" y="638175"/>
          <a:ext cx="6438519"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3</xdr:col>
      <xdr:colOff>31750</xdr:colOff>
      <xdr:row>5</xdr:row>
      <xdr:rowOff>31750</xdr:rowOff>
    </xdr:from>
    <xdr:to>
      <xdr:col>9</xdr:col>
      <xdr:colOff>650876</xdr:colOff>
      <xdr:row>5</xdr:row>
      <xdr:rowOff>371476</xdr:rowOff>
    </xdr:to>
    <xdr:sp macro="" textlink="">
      <xdr:nvSpPr>
        <xdr:cNvPr id="7" name="Rounded Rectangle 5">
          <a:hlinkClick xmlns:r="http://schemas.openxmlformats.org/officeDocument/2006/relationships" r:id="rId3"/>
          <a:extLst>
            <a:ext uri="{FF2B5EF4-FFF2-40B4-BE49-F238E27FC236}">
              <a16:creationId xmlns:a16="http://schemas.microsoft.com/office/drawing/2014/main" id="{DC19FEB2-77CC-449E-8F9B-C20374AA58F0}"/>
            </a:ext>
          </a:extLst>
        </xdr:cNvPr>
        <xdr:cNvSpPr/>
      </xdr:nvSpPr>
      <xdr:spPr>
        <a:xfrm>
          <a:off x="4540250" y="141287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835025</xdr:colOff>
      <xdr:row>0</xdr:row>
      <xdr:rowOff>996950</xdr:rowOff>
    </xdr:to>
    <xdr:pic>
      <xdr:nvPicPr>
        <xdr:cNvPr id="5" name="Graphic 4" descr="Warning with solid fill">
          <a:extLst>
            <a:ext uri="{FF2B5EF4-FFF2-40B4-BE49-F238E27FC236}">
              <a16:creationId xmlns:a16="http://schemas.microsoft.com/office/drawing/2014/main" id="{677E0081-78C5-4D00-975C-40DCE61799E9}"/>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0" y="0"/>
          <a:ext cx="920750" cy="927100"/>
        </a:xfrm>
        <a:prstGeom prst="rect">
          <a:avLst/>
        </a:prstGeom>
      </xdr:spPr>
    </xdr:pic>
    <xdr:clientData/>
  </xdr:twoCellAnchor>
  <xdr:twoCellAnchor>
    <xdr:from>
      <xdr:col>17</xdr:col>
      <xdr:colOff>190500</xdr:colOff>
      <xdr:row>11</xdr:row>
      <xdr:rowOff>206375</xdr:rowOff>
    </xdr:from>
    <xdr:to>
      <xdr:col>24</xdr:col>
      <xdr:colOff>621724</xdr:colOff>
      <xdr:row>11</xdr:row>
      <xdr:rowOff>571931</xdr:rowOff>
    </xdr:to>
    <xdr:sp macro="" textlink="">
      <xdr:nvSpPr>
        <xdr:cNvPr id="12" name="Rounded Rectangle 10">
          <a:hlinkClick xmlns:r="http://schemas.openxmlformats.org/officeDocument/2006/relationships" r:id="rId6"/>
          <a:extLst>
            <a:ext uri="{FF2B5EF4-FFF2-40B4-BE49-F238E27FC236}">
              <a16:creationId xmlns:a16="http://schemas.microsoft.com/office/drawing/2014/main" id="{74CB85BA-E0F8-436A-9144-D60A18E60597}"/>
            </a:ext>
          </a:extLst>
        </xdr:cNvPr>
        <xdr:cNvSpPr/>
      </xdr:nvSpPr>
      <xdr:spPr>
        <a:xfrm>
          <a:off x="15573375" y="7842250"/>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492125</xdr:colOff>
      <xdr:row>5</xdr:row>
      <xdr:rowOff>31750</xdr:rowOff>
    </xdr:from>
    <xdr:to>
      <xdr:col>2</xdr:col>
      <xdr:colOff>3527933</xdr:colOff>
      <xdr:row>5</xdr:row>
      <xdr:rowOff>377948</xdr:rowOff>
    </xdr:to>
    <xdr:sp macro="" textlink="">
      <xdr:nvSpPr>
        <xdr:cNvPr id="11" name="Rounded Rectangle 4">
          <a:hlinkClick xmlns:r="http://schemas.openxmlformats.org/officeDocument/2006/relationships" r:id="rId7"/>
          <a:extLst>
            <a:ext uri="{FF2B5EF4-FFF2-40B4-BE49-F238E27FC236}">
              <a16:creationId xmlns:a16="http://schemas.microsoft.com/office/drawing/2014/main" id="{F1045DE1-3671-4F3E-97FD-63CC8DC7BF65}"/>
            </a:ext>
          </a:extLst>
        </xdr:cNvPr>
        <xdr:cNvSpPr/>
      </xdr:nvSpPr>
      <xdr:spPr>
        <a:xfrm>
          <a:off x="1460500" y="46513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66BF2A91-60A7-4E54-9A93-69D0C2F75C3E}"/>
            </a:ext>
          </a:extLst>
        </xdr:cNvPr>
        <xdr:cNvSpPr/>
      </xdr:nvSpPr>
      <xdr:spPr>
        <a:xfrm flipH="1">
          <a:off x="1028699" y="638174"/>
          <a:ext cx="6762750"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FE21A6AC-D09B-44CC-9104-470F60AA4068}"/>
            </a:ext>
          </a:extLst>
        </xdr:cNvPr>
        <xdr:cNvSpPr/>
      </xdr:nvSpPr>
      <xdr:spPr>
        <a:xfrm>
          <a:off x="8020050" y="638175"/>
          <a:ext cx="6409944"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3</xdr:col>
      <xdr:colOff>31750</xdr:colOff>
      <xdr:row>6</xdr:row>
      <xdr:rowOff>63500</xdr:rowOff>
    </xdr:from>
    <xdr:to>
      <xdr:col>9</xdr:col>
      <xdr:colOff>555626</xdr:colOff>
      <xdr:row>6</xdr:row>
      <xdr:rowOff>403226</xdr:rowOff>
    </xdr:to>
    <xdr:sp macro="" textlink="">
      <xdr:nvSpPr>
        <xdr:cNvPr id="8" name="Rounded Rectangle 5">
          <a:hlinkClick xmlns:r="http://schemas.openxmlformats.org/officeDocument/2006/relationships" r:id="rId3"/>
          <a:extLst>
            <a:ext uri="{FF2B5EF4-FFF2-40B4-BE49-F238E27FC236}">
              <a16:creationId xmlns:a16="http://schemas.microsoft.com/office/drawing/2014/main" id="{91BEBB04-3CCD-43EA-8C3B-2050C8B5532A}"/>
            </a:ext>
          </a:extLst>
        </xdr:cNvPr>
        <xdr:cNvSpPr/>
      </xdr:nvSpPr>
      <xdr:spPr>
        <a:xfrm>
          <a:off x="4937125" y="1698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1003300</xdr:rowOff>
    </xdr:to>
    <xdr:pic>
      <xdr:nvPicPr>
        <xdr:cNvPr id="5" name="Graphic 4" descr="Warning with solid fill">
          <a:extLst>
            <a:ext uri="{FF2B5EF4-FFF2-40B4-BE49-F238E27FC236}">
              <a16:creationId xmlns:a16="http://schemas.microsoft.com/office/drawing/2014/main" id="{A1081F09-5465-45FF-810D-D1E253DE866C}"/>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0" y="0"/>
          <a:ext cx="920750" cy="927100"/>
        </a:xfrm>
        <a:prstGeom prst="rect">
          <a:avLst/>
        </a:prstGeom>
      </xdr:spPr>
    </xdr:pic>
    <xdr:clientData/>
  </xdr:twoCellAnchor>
  <xdr:twoCellAnchor>
    <xdr:from>
      <xdr:col>4</xdr:col>
      <xdr:colOff>494262</xdr:colOff>
      <xdr:row>19</xdr:row>
      <xdr:rowOff>32117</xdr:rowOff>
    </xdr:from>
    <xdr:to>
      <xdr:col>16</xdr:col>
      <xdr:colOff>684763</xdr:colOff>
      <xdr:row>19</xdr:row>
      <xdr:rowOff>322630</xdr:rowOff>
    </xdr:to>
    <xdr:sp macro="" textlink="">
      <xdr:nvSpPr>
        <xdr:cNvPr id="12" name="Rounded Rectangle 6">
          <a:hlinkClick xmlns:r="http://schemas.openxmlformats.org/officeDocument/2006/relationships" r:id="rId6"/>
          <a:extLst>
            <a:ext uri="{FF2B5EF4-FFF2-40B4-BE49-F238E27FC236}">
              <a16:creationId xmlns:a16="http://schemas.microsoft.com/office/drawing/2014/main" id="{9ADBD03D-312D-4EFB-AD5B-D451EB038CFB}"/>
            </a:ext>
          </a:extLst>
        </xdr:cNvPr>
        <xdr:cNvSpPr/>
      </xdr:nvSpPr>
      <xdr:spPr>
        <a:xfrm>
          <a:off x="6701387" y="10509617"/>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714375</xdr:colOff>
      <xdr:row>6</xdr:row>
      <xdr:rowOff>63500</xdr:rowOff>
    </xdr:from>
    <xdr:to>
      <xdr:col>2</xdr:col>
      <xdr:colOff>3750183</xdr:colOff>
      <xdr:row>6</xdr:row>
      <xdr:rowOff>409698</xdr:rowOff>
    </xdr:to>
    <xdr:sp macro="" textlink="">
      <xdr:nvSpPr>
        <xdr:cNvPr id="16" name="Rounded Rectangle 4">
          <a:hlinkClick xmlns:r="http://schemas.openxmlformats.org/officeDocument/2006/relationships" r:id="rId7"/>
          <a:extLst>
            <a:ext uri="{FF2B5EF4-FFF2-40B4-BE49-F238E27FC236}">
              <a16:creationId xmlns:a16="http://schemas.microsoft.com/office/drawing/2014/main" id="{88FD6EAF-EBD7-4554-89C3-13AE18F82411}"/>
            </a:ext>
          </a:extLst>
        </xdr:cNvPr>
        <xdr:cNvSpPr/>
      </xdr:nvSpPr>
      <xdr:spPr>
        <a:xfrm>
          <a:off x="1825625" y="493712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16</xdr:col>
      <xdr:colOff>764138</xdr:colOff>
      <xdr:row>17</xdr:row>
      <xdr:rowOff>149592</xdr:rowOff>
    </xdr:from>
    <xdr:to>
      <xdr:col>23</xdr:col>
      <xdr:colOff>687362</xdr:colOff>
      <xdr:row>19</xdr:row>
      <xdr:rowOff>355967</xdr:rowOff>
    </xdr:to>
    <xdr:sp macro="" textlink="">
      <xdr:nvSpPr>
        <xdr:cNvPr id="14" name="Rounded Rectangle 10">
          <a:hlinkClick xmlns:r="http://schemas.openxmlformats.org/officeDocument/2006/relationships" r:id="rId8"/>
          <a:extLst>
            <a:ext uri="{FF2B5EF4-FFF2-40B4-BE49-F238E27FC236}">
              <a16:creationId xmlns:a16="http://schemas.microsoft.com/office/drawing/2014/main" id="{96A91F90-93CD-4459-9717-4463876B5E8E}"/>
            </a:ext>
          </a:extLst>
        </xdr:cNvPr>
        <xdr:cNvSpPr/>
      </xdr:nvSpPr>
      <xdr:spPr>
        <a:xfrm>
          <a:off x="16147013" y="10309592"/>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6CA4F93B-A3E5-47E1-8C84-EDB3B3E1EB30}"/>
            </a:ext>
          </a:extLst>
        </xdr:cNvPr>
        <xdr:cNvSpPr/>
      </xdr:nvSpPr>
      <xdr:spPr>
        <a:xfrm flipH="1">
          <a:off x="885824" y="638174"/>
          <a:ext cx="6248400"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753ACC05-EDB5-4AFB-B663-045F16D52648}"/>
            </a:ext>
          </a:extLst>
        </xdr:cNvPr>
        <xdr:cNvSpPr/>
      </xdr:nvSpPr>
      <xdr:spPr>
        <a:xfrm>
          <a:off x="7362825" y="638175"/>
          <a:ext cx="6438519"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2</xdr:col>
      <xdr:colOff>3524250</xdr:colOff>
      <xdr:row>5</xdr:row>
      <xdr:rowOff>63500</xdr:rowOff>
    </xdr:from>
    <xdr:to>
      <xdr:col>9</xdr:col>
      <xdr:colOff>603251</xdr:colOff>
      <xdr:row>5</xdr:row>
      <xdr:rowOff>403226</xdr:rowOff>
    </xdr:to>
    <xdr:sp macro="" textlink="">
      <xdr:nvSpPr>
        <xdr:cNvPr id="7" name="Rounded Rectangle 5">
          <a:hlinkClick xmlns:r="http://schemas.openxmlformats.org/officeDocument/2006/relationships" r:id="rId3"/>
          <a:extLst>
            <a:ext uri="{FF2B5EF4-FFF2-40B4-BE49-F238E27FC236}">
              <a16:creationId xmlns:a16="http://schemas.microsoft.com/office/drawing/2014/main" id="{408AD29A-26FD-489A-A5EA-923F740133BD}"/>
            </a:ext>
          </a:extLst>
        </xdr:cNvPr>
        <xdr:cNvSpPr/>
      </xdr:nvSpPr>
      <xdr:spPr>
        <a:xfrm>
          <a:off x="4492625" y="1444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835025</xdr:colOff>
      <xdr:row>0</xdr:row>
      <xdr:rowOff>996950</xdr:rowOff>
    </xdr:to>
    <xdr:pic>
      <xdr:nvPicPr>
        <xdr:cNvPr id="5" name="Graphic 4" descr="Warning with solid fill">
          <a:extLst>
            <a:ext uri="{FF2B5EF4-FFF2-40B4-BE49-F238E27FC236}">
              <a16:creationId xmlns:a16="http://schemas.microsoft.com/office/drawing/2014/main" id="{C132928B-BDC8-490D-84A5-EC93C2F50D72}"/>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0" y="0"/>
          <a:ext cx="920750" cy="927100"/>
        </a:xfrm>
        <a:prstGeom prst="rect">
          <a:avLst/>
        </a:prstGeom>
      </xdr:spPr>
    </xdr:pic>
    <xdr:clientData/>
  </xdr:twoCellAnchor>
  <xdr:twoCellAnchor>
    <xdr:from>
      <xdr:col>17</xdr:col>
      <xdr:colOff>222250</xdr:colOff>
      <xdr:row>11</xdr:row>
      <xdr:rowOff>190500</xdr:rowOff>
    </xdr:from>
    <xdr:to>
      <xdr:col>24</xdr:col>
      <xdr:colOff>653474</xdr:colOff>
      <xdr:row>11</xdr:row>
      <xdr:rowOff>556056</xdr:rowOff>
    </xdr:to>
    <xdr:sp macro="" textlink="">
      <xdr:nvSpPr>
        <xdr:cNvPr id="10" name="Rounded Rectangle 10">
          <a:hlinkClick xmlns:r="http://schemas.openxmlformats.org/officeDocument/2006/relationships" r:id="rId6"/>
          <a:extLst>
            <a:ext uri="{FF2B5EF4-FFF2-40B4-BE49-F238E27FC236}">
              <a16:creationId xmlns:a16="http://schemas.microsoft.com/office/drawing/2014/main" id="{FE4A6C3E-3D9B-4817-B784-A54B99F0336D}"/>
            </a:ext>
          </a:extLst>
        </xdr:cNvPr>
        <xdr:cNvSpPr/>
      </xdr:nvSpPr>
      <xdr:spPr>
        <a:xfrm>
          <a:off x="15605125" y="7842250"/>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412750</xdr:colOff>
      <xdr:row>5</xdr:row>
      <xdr:rowOff>63500</xdr:rowOff>
    </xdr:from>
    <xdr:to>
      <xdr:col>2</xdr:col>
      <xdr:colOff>3448558</xdr:colOff>
      <xdr:row>5</xdr:row>
      <xdr:rowOff>409698</xdr:rowOff>
    </xdr:to>
    <xdr:sp macro="" textlink="">
      <xdr:nvSpPr>
        <xdr:cNvPr id="12" name="Rounded Rectangle 4">
          <a:hlinkClick xmlns:r="http://schemas.openxmlformats.org/officeDocument/2006/relationships" r:id="rId7"/>
          <a:extLst>
            <a:ext uri="{FF2B5EF4-FFF2-40B4-BE49-F238E27FC236}">
              <a16:creationId xmlns:a16="http://schemas.microsoft.com/office/drawing/2014/main" id="{99A9F8A0-C4ED-4387-8CEF-122CCF6F6748}"/>
            </a:ext>
          </a:extLst>
        </xdr:cNvPr>
        <xdr:cNvSpPr/>
      </xdr:nvSpPr>
      <xdr:spPr>
        <a:xfrm>
          <a:off x="1381125" y="469900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9D503EBB-782F-4F92-BA4E-357B57B696AE}"/>
            </a:ext>
          </a:extLst>
        </xdr:cNvPr>
        <xdr:cNvSpPr/>
      </xdr:nvSpPr>
      <xdr:spPr>
        <a:xfrm flipH="1">
          <a:off x="1028699" y="638174"/>
          <a:ext cx="6762750"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8FD2FCA9-5CD6-423B-9173-93843AED6EF6}"/>
            </a:ext>
          </a:extLst>
        </xdr:cNvPr>
        <xdr:cNvSpPr/>
      </xdr:nvSpPr>
      <xdr:spPr>
        <a:xfrm>
          <a:off x="8020050" y="638175"/>
          <a:ext cx="6409944"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3</xdr:col>
      <xdr:colOff>63500</xdr:colOff>
      <xdr:row>6</xdr:row>
      <xdr:rowOff>47625</xdr:rowOff>
    </xdr:from>
    <xdr:to>
      <xdr:col>9</xdr:col>
      <xdr:colOff>587376</xdr:colOff>
      <xdr:row>6</xdr:row>
      <xdr:rowOff>387351</xdr:rowOff>
    </xdr:to>
    <xdr:sp macro="" textlink="">
      <xdr:nvSpPr>
        <xdr:cNvPr id="8" name="Rounded Rectangle 5">
          <a:hlinkClick xmlns:r="http://schemas.openxmlformats.org/officeDocument/2006/relationships" r:id="rId3"/>
          <a:extLst>
            <a:ext uri="{FF2B5EF4-FFF2-40B4-BE49-F238E27FC236}">
              <a16:creationId xmlns:a16="http://schemas.microsoft.com/office/drawing/2014/main" id="{3BEDFE1F-2130-4CBC-953D-B82FA3899D34}"/>
            </a:ext>
          </a:extLst>
        </xdr:cNvPr>
        <xdr:cNvSpPr/>
      </xdr:nvSpPr>
      <xdr:spPr>
        <a:xfrm>
          <a:off x="4968875" y="16827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1000125</xdr:rowOff>
    </xdr:to>
    <xdr:pic>
      <xdr:nvPicPr>
        <xdr:cNvPr id="5" name="Graphic 4" descr="Warning with solid fill">
          <a:extLst>
            <a:ext uri="{FF2B5EF4-FFF2-40B4-BE49-F238E27FC236}">
              <a16:creationId xmlns:a16="http://schemas.microsoft.com/office/drawing/2014/main" id="{AC4DF43F-5C85-4342-914F-2A632B796F67}"/>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0" y="0"/>
          <a:ext cx="920750" cy="927100"/>
        </a:xfrm>
        <a:prstGeom prst="rect">
          <a:avLst/>
        </a:prstGeom>
      </xdr:spPr>
    </xdr:pic>
    <xdr:clientData/>
  </xdr:twoCellAnchor>
  <xdr:twoCellAnchor>
    <xdr:from>
      <xdr:col>4</xdr:col>
      <xdr:colOff>526012</xdr:colOff>
      <xdr:row>19</xdr:row>
      <xdr:rowOff>367</xdr:rowOff>
    </xdr:from>
    <xdr:to>
      <xdr:col>16</xdr:col>
      <xdr:colOff>716513</xdr:colOff>
      <xdr:row>19</xdr:row>
      <xdr:rowOff>290880</xdr:rowOff>
    </xdr:to>
    <xdr:sp macro="" textlink="">
      <xdr:nvSpPr>
        <xdr:cNvPr id="15" name="Rounded Rectangle 6">
          <a:hlinkClick xmlns:r="http://schemas.openxmlformats.org/officeDocument/2006/relationships" r:id="rId6"/>
          <a:extLst>
            <a:ext uri="{FF2B5EF4-FFF2-40B4-BE49-F238E27FC236}">
              <a16:creationId xmlns:a16="http://schemas.microsoft.com/office/drawing/2014/main" id="{0F5E0C8E-9E1A-4355-9EB8-6D902F9DE4E2}"/>
            </a:ext>
          </a:extLst>
        </xdr:cNvPr>
        <xdr:cNvSpPr/>
      </xdr:nvSpPr>
      <xdr:spPr>
        <a:xfrm>
          <a:off x="6733137" y="10525492"/>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746125</xdr:colOff>
      <xdr:row>6</xdr:row>
      <xdr:rowOff>47625</xdr:rowOff>
    </xdr:from>
    <xdr:to>
      <xdr:col>2</xdr:col>
      <xdr:colOff>3781933</xdr:colOff>
      <xdr:row>6</xdr:row>
      <xdr:rowOff>393823</xdr:rowOff>
    </xdr:to>
    <xdr:sp macro="" textlink="">
      <xdr:nvSpPr>
        <xdr:cNvPr id="13" name="Rounded Rectangle 4">
          <a:hlinkClick xmlns:r="http://schemas.openxmlformats.org/officeDocument/2006/relationships" r:id="rId7"/>
          <a:extLst>
            <a:ext uri="{FF2B5EF4-FFF2-40B4-BE49-F238E27FC236}">
              <a16:creationId xmlns:a16="http://schemas.microsoft.com/office/drawing/2014/main" id="{DD25E8F7-4743-436E-A0DF-B28E078922F9}"/>
            </a:ext>
          </a:extLst>
        </xdr:cNvPr>
        <xdr:cNvSpPr/>
      </xdr:nvSpPr>
      <xdr:spPr>
        <a:xfrm>
          <a:off x="1857375" y="493712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2138</xdr:colOff>
      <xdr:row>17</xdr:row>
      <xdr:rowOff>117842</xdr:rowOff>
    </xdr:from>
    <xdr:to>
      <xdr:col>23</xdr:col>
      <xdr:colOff>719112</xdr:colOff>
      <xdr:row>19</xdr:row>
      <xdr:rowOff>324217</xdr:rowOff>
    </xdr:to>
    <xdr:sp macro="" textlink="">
      <xdr:nvSpPr>
        <xdr:cNvPr id="16" name="Rounded Rectangle 10">
          <a:hlinkClick xmlns:r="http://schemas.openxmlformats.org/officeDocument/2006/relationships" r:id="rId8"/>
          <a:extLst>
            <a:ext uri="{FF2B5EF4-FFF2-40B4-BE49-F238E27FC236}">
              <a16:creationId xmlns:a16="http://schemas.microsoft.com/office/drawing/2014/main" id="{DAD94EE0-72B9-4559-BCC1-924B7559FE56}"/>
            </a:ext>
          </a:extLst>
        </xdr:cNvPr>
        <xdr:cNvSpPr/>
      </xdr:nvSpPr>
      <xdr:spPr>
        <a:xfrm>
          <a:off x="16178763" y="1032546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51EAA368-E472-4EFF-A374-96D5FEBA8674}"/>
            </a:ext>
          </a:extLst>
        </xdr:cNvPr>
        <xdr:cNvSpPr/>
      </xdr:nvSpPr>
      <xdr:spPr>
        <a:xfrm flipH="1">
          <a:off x="885824" y="638174"/>
          <a:ext cx="6248400"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7DE808ED-9BA7-4224-84B1-CE53A8CA0F9C}"/>
            </a:ext>
          </a:extLst>
        </xdr:cNvPr>
        <xdr:cNvSpPr/>
      </xdr:nvSpPr>
      <xdr:spPr>
        <a:xfrm>
          <a:off x="7362825" y="638175"/>
          <a:ext cx="6438519"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3</xdr:col>
      <xdr:colOff>15875</xdr:colOff>
      <xdr:row>5</xdr:row>
      <xdr:rowOff>63500</xdr:rowOff>
    </xdr:from>
    <xdr:to>
      <xdr:col>9</xdr:col>
      <xdr:colOff>635001</xdr:colOff>
      <xdr:row>5</xdr:row>
      <xdr:rowOff>403226</xdr:rowOff>
    </xdr:to>
    <xdr:sp macro="" textlink="">
      <xdr:nvSpPr>
        <xdr:cNvPr id="7" name="Rounded Rectangle 5">
          <a:hlinkClick xmlns:r="http://schemas.openxmlformats.org/officeDocument/2006/relationships" r:id="rId3"/>
          <a:extLst>
            <a:ext uri="{FF2B5EF4-FFF2-40B4-BE49-F238E27FC236}">
              <a16:creationId xmlns:a16="http://schemas.microsoft.com/office/drawing/2014/main" id="{2F237EDF-E78D-4EAE-9534-3AED7D9A7847}"/>
            </a:ext>
          </a:extLst>
        </xdr:cNvPr>
        <xdr:cNvSpPr/>
      </xdr:nvSpPr>
      <xdr:spPr>
        <a:xfrm>
          <a:off x="4524375" y="1444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835025</xdr:colOff>
      <xdr:row>0</xdr:row>
      <xdr:rowOff>996950</xdr:rowOff>
    </xdr:to>
    <xdr:pic>
      <xdr:nvPicPr>
        <xdr:cNvPr id="5" name="Graphic 4" descr="Warning with solid fill">
          <a:extLst>
            <a:ext uri="{FF2B5EF4-FFF2-40B4-BE49-F238E27FC236}">
              <a16:creationId xmlns:a16="http://schemas.microsoft.com/office/drawing/2014/main" id="{911308FE-7126-45CA-B81F-E08EAED86F74}"/>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0" y="0"/>
          <a:ext cx="920750" cy="927100"/>
        </a:xfrm>
        <a:prstGeom prst="rect">
          <a:avLst/>
        </a:prstGeom>
      </xdr:spPr>
    </xdr:pic>
    <xdr:clientData/>
  </xdr:twoCellAnchor>
  <xdr:twoCellAnchor>
    <xdr:from>
      <xdr:col>17</xdr:col>
      <xdr:colOff>190500</xdr:colOff>
      <xdr:row>10</xdr:row>
      <xdr:rowOff>238125</xdr:rowOff>
    </xdr:from>
    <xdr:to>
      <xdr:col>24</xdr:col>
      <xdr:colOff>669349</xdr:colOff>
      <xdr:row>10</xdr:row>
      <xdr:rowOff>603681</xdr:rowOff>
    </xdr:to>
    <xdr:sp macro="" textlink="">
      <xdr:nvSpPr>
        <xdr:cNvPr id="12" name="Rounded Rectangle 10">
          <a:hlinkClick xmlns:r="http://schemas.openxmlformats.org/officeDocument/2006/relationships" r:id="rId6"/>
          <a:extLst>
            <a:ext uri="{FF2B5EF4-FFF2-40B4-BE49-F238E27FC236}">
              <a16:creationId xmlns:a16="http://schemas.microsoft.com/office/drawing/2014/main" id="{F72C5958-4790-4345-99A0-7AD8A729CE74}"/>
            </a:ext>
          </a:extLst>
        </xdr:cNvPr>
        <xdr:cNvSpPr/>
      </xdr:nvSpPr>
      <xdr:spPr>
        <a:xfrm>
          <a:off x="15573375" y="7953375"/>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460375</xdr:colOff>
      <xdr:row>5</xdr:row>
      <xdr:rowOff>63500</xdr:rowOff>
    </xdr:from>
    <xdr:to>
      <xdr:col>2</xdr:col>
      <xdr:colOff>3496183</xdr:colOff>
      <xdr:row>5</xdr:row>
      <xdr:rowOff>409698</xdr:rowOff>
    </xdr:to>
    <xdr:sp macro="" textlink="">
      <xdr:nvSpPr>
        <xdr:cNvPr id="11" name="Rounded Rectangle 4">
          <a:hlinkClick xmlns:r="http://schemas.openxmlformats.org/officeDocument/2006/relationships" r:id="rId7"/>
          <a:extLst>
            <a:ext uri="{FF2B5EF4-FFF2-40B4-BE49-F238E27FC236}">
              <a16:creationId xmlns:a16="http://schemas.microsoft.com/office/drawing/2014/main" id="{87F91851-7590-4BA2-899E-3BAD29D72F76}"/>
            </a:ext>
          </a:extLst>
        </xdr:cNvPr>
        <xdr:cNvSpPr/>
      </xdr:nvSpPr>
      <xdr:spPr>
        <a:xfrm>
          <a:off x="1428750" y="466725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B30B7B25-0B4D-4BCA-8AB0-5512B69C01C8}"/>
            </a:ext>
          </a:extLst>
        </xdr:cNvPr>
        <xdr:cNvSpPr/>
      </xdr:nvSpPr>
      <xdr:spPr>
        <a:xfrm flipH="1">
          <a:off x="1028699" y="638174"/>
          <a:ext cx="6762750"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13FC0996-50E2-4565-9E18-4AF0F03805EC}"/>
            </a:ext>
          </a:extLst>
        </xdr:cNvPr>
        <xdr:cNvSpPr/>
      </xdr:nvSpPr>
      <xdr:spPr>
        <a:xfrm>
          <a:off x="8020050" y="638175"/>
          <a:ext cx="6409944"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3</xdr:col>
      <xdr:colOff>31750</xdr:colOff>
      <xdr:row>6</xdr:row>
      <xdr:rowOff>63500</xdr:rowOff>
    </xdr:from>
    <xdr:to>
      <xdr:col>9</xdr:col>
      <xdr:colOff>555626</xdr:colOff>
      <xdr:row>6</xdr:row>
      <xdr:rowOff>403226</xdr:rowOff>
    </xdr:to>
    <xdr:sp macro="" textlink="">
      <xdr:nvSpPr>
        <xdr:cNvPr id="8" name="Rounded Rectangle 5">
          <a:hlinkClick xmlns:r="http://schemas.openxmlformats.org/officeDocument/2006/relationships" r:id="rId3"/>
          <a:extLst>
            <a:ext uri="{FF2B5EF4-FFF2-40B4-BE49-F238E27FC236}">
              <a16:creationId xmlns:a16="http://schemas.microsoft.com/office/drawing/2014/main" id="{DED2CC77-CEFC-44C6-8847-865F520D0302}"/>
            </a:ext>
          </a:extLst>
        </xdr:cNvPr>
        <xdr:cNvSpPr/>
      </xdr:nvSpPr>
      <xdr:spPr>
        <a:xfrm>
          <a:off x="4937125" y="1698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1000125</xdr:rowOff>
    </xdr:to>
    <xdr:pic>
      <xdr:nvPicPr>
        <xdr:cNvPr id="5" name="Graphic 4" descr="Warning with solid fill">
          <a:extLst>
            <a:ext uri="{FF2B5EF4-FFF2-40B4-BE49-F238E27FC236}">
              <a16:creationId xmlns:a16="http://schemas.microsoft.com/office/drawing/2014/main" id="{6E1AEEF6-7818-413A-A779-63A2A32A97DA}"/>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0" y="0"/>
          <a:ext cx="920750" cy="927100"/>
        </a:xfrm>
        <a:prstGeom prst="rect">
          <a:avLst/>
        </a:prstGeom>
      </xdr:spPr>
    </xdr:pic>
    <xdr:clientData/>
  </xdr:twoCellAnchor>
  <xdr:twoCellAnchor>
    <xdr:from>
      <xdr:col>4</xdr:col>
      <xdr:colOff>526012</xdr:colOff>
      <xdr:row>18</xdr:row>
      <xdr:rowOff>367</xdr:rowOff>
    </xdr:from>
    <xdr:to>
      <xdr:col>16</xdr:col>
      <xdr:colOff>716513</xdr:colOff>
      <xdr:row>18</xdr:row>
      <xdr:rowOff>290880</xdr:rowOff>
    </xdr:to>
    <xdr:sp macro="" textlink="">
      <xdr:nvSpPr>
        <xdr:cNvPr id="15" name="Rounded Rectangle 6">
          <a:hlinkClick xmlns:r="http://schemas.openxmlformats.org/officeDocument/2006/relationships" r:id="rId6"/>
          <a:extLst>
            <a:ext uri="{FF2B5EF4-FFF2-40B4-BE49-F238E27FC236}">
              <a16:creationId xmlns:a16="http://schemas.microsoft.com/office/drawing/2014/main" id="{712CF9E5-159B-41EE-A2B6-95A834657CAA}"/>
            </a:ext>
          </a:extLst>
        </xdr:cNvPr>
        <xdr:cNvSpPr/>
      </xdr:nvSpPr>
      <xdr:spPr>
        <a:xfrm>
          <a:off x="6733137" y="10541367"/>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746125</xdr:colOff>
      <xdr:row>6</xdr:row>
      <xdr:rowOff>63500</xdr:rowOff>
    </xdr:from>
    <xdr:to>
      <xdr:col>2</xdr:col>
      <xdr:colOff>3781933</xdr:colOff>
      <xdr:row>6</xdr:row>
      <xdr:rowOff>409698</xdr:rowOff>
    </xdr:to>
    <xdr:sp macro="" textlink="">
      <xdr:nvSpPr>
        <xdr:cNvPr id="13" name="Rounded Rectangle 4">
          <a:hlinkClick xmlns:r="http://schemas.openxmlformats.org/officeDocument/2006/relationships" r:id="rId7"/>
          <a:extLst>
            <a:ext uri="{FF2B5EF4-FFF2-40B4-BE49-F238E27FC236}">
              <a16:creationId xmlns:a16="http://schemas.microsoft.com/office/drawing/2014/main" id="{0A6AC62C-FBC5-4952-AC5B-AA4CDA8ADD71}"/>
            </a:ext>
          </a:extLst>
        </xdr:cNvPr>
        <xdr:cNvSpPr/>
      </xdr:nvSpPr>
      <xdr:spPr>
        <a:xfrm>
          <a:off x="1857375" y="49688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2138</xdr:colOff>
      <xdr:row>16</xdr:row>
      <xdr:rowOff>117842</xdr:rowOff>
    </xdr:from>
    <xdr:to>
      <xdr:col>23</xdr:col>
      <xdr:colOff>719112</xdr:colOff>
      <xdr:row>18</xdr:row>
      <xdr:rowOff>324217</xdr:rowOff>
    </xdr:to>
    <xdr:sp macro="" textlink="">
      <xdr:nvSpPr>
        <xdr:cNvPr id="16" name="Rounded Rectangle 10">
          <a:hlinkClick xmlns:r="http://schemas.openxmlformats.org/officeDocument/2006/relationships" r:id="rId8"/>
          <a:extLst>
            <a:ext uri="{FF2B5EF4-FFF2-40B4-BE49-F238E27FC236}">
              <a16:creationId xmlns:a16="http://schemas.microsoft.com/office/drawing/2014/main" id="{01721906-FB85-42FD-9A96-C7DE8A847E31}"/>
            </a:ext>
          </a:extLst>
        </xdr:cNvPr>
        <xdr:cNvSpPr/>
      </xdr:nvSpPr>
      <xdr:spPr>
        <a:xfrm>
          <a:off x="16178763" y="10341342"/>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6FC5F27E-A90D-49E2-860E-E871D39FA436}"/>
            </a:ext>
          </a:extLst>
        </xdr:cNvPr>
        <xdr:cNvSpPr/>
      </xdr:nvSpPr>
      <xdr:spPr>
        <a:xfrm flipH="1">
          <a:off x="885824" y="638174"/>
          <a:ext cx="6248400"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B17F1A31-3C53-4BEC-823A-0CE7926CD075}"/>
            </a:ext>
          </a:extLst>
        </xdr:cNvPr>
        <xdr:cNvSpPr/>
      </xdr:nvSpPr>
      <xdr:spPr>
        <a:xfrm>
          <a:off x="7362825" y="638175"/>
          <a:ext cx="6438519"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3</xdr:col>
      <xdr:colOff>31750</xdr:colOff>
      <xdr:row>5</xdr:row>
      <xdr:rowOff>63500</xdr:rowOff>
    </xdr:from>
    <xdr:to>
      <xdr:col>9</xdr:col>
      <xdr:colOff>650876</xdr:colOff>
      <xdr:row>5</xdr:row>
      <xdr:rowOff>403226</xdr:rowOff>
    </xdr:to>
    <xdr:sp macro="" textlink="">
      <xdr:nvSpPr>
        <xdr:cNvPr id="7" name="Rounded Rectangle 5">
          <a:hlinkClick xmlns:r="http://schemas.openxmlformats.org/officeDocument/2006/relationships" r:id="rId3"/>
          <a:extLst>
            <a:ext uri="{FF2B5EF4-FFF2-40B4-BE49-F238E27FC236}">
              <a16:creationId xmlns:a16="http://schemas.microsoft.com/office/drawing/2014/main" id="{D604FC72-370B-4E17-BEB5-DA120C11345B}"/>
            </a:ext>
          </a:extLst>
        </xdr:cNvPr>
        <xdr:cNvSpPr/>
      </xdr:nvSpPr>
      <xdr:spPr>
        <a:xfrm>
          <a:off x="4540250" y="1444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835025</xdr:colOff>
      <xdr:row>0</xdr:row>
      <xdr:rowOff>996950</xdr:rowOff>
    </xdr:to>
    <xdr:pic>
      <xdr:nvPicPr>
        <xdr:cNvPr id="5" name="Graphic 4" descr="Warning with solid fill">
          <a:extLst>
            <a:ext uri="{FF2B5EF4-FFF2-40B4-BE49-F238E27FC236}">
              <a16:creationId xmlns:a16="http://schemas.microsoft.com/office/drawing/2014/main" id="{3B903E1A-B8E7-46A3-BC00-3F4B2D4362D3}"/>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0" y="0"/>
          <a:ext cx="920750" cy="927100"/>
        </a:xfrm>
        <a:prstGeom prst="rect">
          <a:avLst/>
        </a:prstGeom>
      </xdr:spPr>
    </xdr:pic>
    <xdr:clientData/>
  </xdr:twoCellAnchor>
  <xdr:twoCellAnchor>
    <xdr:from>
      <xdr:col>17</xdr:col>
      <xdr:colOff>317500</xdr:colOff>
      <xdr:row>15</xdr:row>
      <xdr:rowOff>301625</xdr:rowOff>
    </xdr:from>
    <xdr:to>
      <xdr:col>24</xdr:col>
      <xdr:colOff>669349</xdr:colOff>
      <xdr:row>15</xdr:row>
      <xdr:rowOff>667181</xdr:rowOff>
    </xdr:to>
    <xdr:sp macro="" textlink="">
      <xdr:nvSpPr>
        <xdr:cNvPr id="10" name="Rounded Rectangle 10">
          <a:hlinkClick xmlns:r="http://schemas.openxmlformats.org/officeDocument/2006/relationships" r:id="rId6"/>
          <a:extLst>
            <a:ext uri="{FF2B5EF4-FFF2-40B4-BE49-F238E27FC236}">
              <a16:creationId xmlns:a16="http://schemas.microsoft.com/office/drawing/2014/main" id="{34A3CF95-87B7-4B2F-A74A-315E2ADFE3C4}"/>
            </a:ext>
          </a:extLst>
        </xdr:cNvPr>
        <xdr:cNvSpPr/>
      </xdr:nvSpPr>
      <xdr:spPr>
        <a:xfrm>
          <a:off x="15700375" y="8128000"/>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444500</xdr:colOff>
      <xdr:row>5</xdr:row>
      <xdr:rowOff>63500</xdr:rowOff>
    </xdr:from>
    <xdr:to>
      <xdr:col>2</xdr:col>
      <xdr:colOff>3480308</xdr:colOff>
      <xdr:row>5</xdr:row>
      <xdr:rowOff>409698</xdr:rowOff>
    </xdr:to>
    <xdr:sp macro="" textlink="">
      <xdr:nvSpPr>
        <xdr:cNvPr id="13" name="Rounded Rectangle 4">
          <a:hlinkClick xmlns:r="http://schemas.openxmlformats.org/officeDocument/2006/relationships" r:id="rId7"/>
          <a:extLst>
            <a:ext uri="{FF2B5EF4-FFF2-40B4-BE49-F238E27FC236}">
              <a16:creationId xmlns:a16="http://schemas.microsoft.com/office/drawing/2014/main" id="{FE4E08F0-0CFB-413B-838B-648E6F897586}"/>
            </a:ext>
          </a:extLst>
        </xdr:cNvPr>
        <xdr:cNvSpPr/>
      </xdr:nvSpPr>
      <xdr:spPr>
        <a:xfrm>
          <a:off x="1412875" y="47148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738C9998-8B8C-4734-8C1A-216B1E8E1D3D}"/>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D23C5847-4CCD-45AF-B7B6-B5A1080B1B14}"/>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3</xdr:col>
      <xdr:colOff>63500</xdr:colOff>
      <xdr:row>6</xdr:row>
      <xdr:rowOff>47625</xdr:rowOff>
    </xdr:from>
    <xdr:to>
      <xdr:col>9</xdr:col>
      <xdr:colOff>587376</xdr:colOff>
      <xdr:row>6</xdr:row>
      <xdr:rowOff>387351</xdr:rowOff>
    </xdr:to>
    <xdr:sp macro="" textlink="">
      <xdr:nvSpPr>
        <xdr:cNvPr id="8" name="Rounded Rectangle 5">
          <a:hlinkClick xmlns:r="http://schemas.openxmlformats.org/officeDocument/2006/relationships" r:id="rId3"/>
          <a:extLst>
            <a:ext uri="{FF2B5EF4-FFF2-40B4-BE49-F238E27FC236}">
              <a16:creationId xmlns:a16="http://schemas.microsoft.com/office/drawing/2014/main" id="{9D705011-C608-49F7-A389-EA30BF31AA12}"/>
            </a:ext>
          </a:extLst>
        </xdr:cNvPr>
        <xdr:cNvSpPr/>
      </xdr:nvSpPr>
      <xdr:spPr>
        <a:xfrm>
          <a:off x="4968875" y="16827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1000125</xdr:rowOff>
    </xdr:to>
    <xdr:pic>
      <xdr:nvPicPr>
        <xdr:cNvPr id="5" name="Graphic 4" descr="Warning with solid fill">
          <a:extLst>
            <a:ext uri="{FF2B5EF4-FFF2-40B4-BE49-F238E27FC236}">
              <a16:creationId xmlns:a16="http://schemas.microsoft.com/office/drawing/2014/main" id="{978E4399-76BA-48A8-8E4C-6366DD4FD2E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0" y="0"/>
          <a:ext cx="920750" cy="927100"/>
        </a:xfrm>
        <a:prstGeom prst="rect">
          <a:avLst/>
        </a:prstGeom>
      </xdr:spPr>
    </xdr:pic>
    <xdr:clientData/>
  </xdr:twoCellAnchor>
  <xdr:twoCellAnchor>
    <xdr:from>
      <xdr:col>4</xdr:col>
      <xdr:colOff>621262</xdr:colOff>
      <xdr:row>22</xdr:row>
      <xdr:rowOff>367</xdr:rowOff>
    </xdr:from>
    <xdr:to>
      <xdr:col>17</xdr:col>
      <xdr:colOff>18013</xdr:colOff>
      <xdr:row>23</xdr:row>
      <xdr:rowOff>275005</xdr:rowOff>
    </xdr:to>
    <xdr:sp macro="" textlink="">
      <xdr:nvSpPr>
        <xdr:cNvPr id="12" name="Rounded Rectangle 6">
          <a:hlinkClick xmlns:r="http://schemas.openxmlformats.org/officeDocument/2006/relationships" r:id="rId6"/>
          <a:extLst>
            <a:ext uri="{FF2B5EF4-FFF2-40B4-BE49-F238E27FC236}">
              <a16:creationId xmlns:a16="http://schemas.microsoft.com/office/drawing/2014/main" id="{33A5B393-A065-48E3-B0A1-04C6C9D6FCB3}"/>
            </a:ext>
          </a:extLst>
        </xdr:cNvPr>
        <xdr:cNvSpPr/>
      </xdr:nvSpPr>
      <xdr:spPr>
        <a:xfrm>
          <a:off x="6828387" y="11065242"/>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746125</xdr:colOff>
      <xdr:row>6</xdr:row>
      <xdr:rowOff>47625</xdr:rowOff>
    </xdr:from>
    <xdr:to>
      <xdr:col>2</xdr:col>
      <xdr:colOff>3781933</xdr:colOff>
      <xdr:row>6</xdr:row>
      <xdr:rowOff>393823</xdr:rowOff>
    </xdr:to>
    <xdr:sp macro="" textlink="">
      <xdr:nvSpPr>
        <xdr:cNvPr id="15" name="Rounded Rectangle 4">
          <a:hlinkClick xmlns:r="http://schemas.openxmlformats.org/officeDocument/2006/relationships" r:id="rId7"/>
          <a:extLst>
            <a:ext uri="{FF2B5EF4-FFF2-40B4-BE49-F238E27FC236}">
              <a16:creationId xmlns:a16="http://schemas.microsoft.com/office/drawing/2014/main" id="{D9985E76-3BEE-473C-BB0B-54EBD461E3BA}"/>
            </a:ext>
          </a:extLst>
        </xdr:cNvPr>
        <xdr:cNvSpPr/>
      </xdr:nvSpPr>
      <xdr:spPr>
        <a:xfrm>
          <a:off x="1857375" y="495300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97388</xdr:colOff>
      <xdr:row>21</xdr:row>
      <xdr:rowOff>101967</xdr:rowOff>
    </xdr:from>
    <xdr:to>
      <xdr:col>23</xdr:col>
      <xdr:colOff>734987</xdr:colOff>
      <xdr:row>23</xdr:row>
      <xdr:rowOff>308342</xdr:rowOff>
    </xdr:to>
    <xdr:sp macro="" textlink="">
      <xdr:nvSpPr>
        <xdr:cNvPr id="14" name="Rounded Rectangle 10">
          <a:hlinkClick xmlns:r="http://schemas.openxmlformats.org/officeDocument/2006/relationships" r:id="rId8"/>
          <a:extLst>
            <a:ext uri="{FF2B5EF4-FFF2-40B4-BE49-F238E27FC236}">
              <a16:creationId xmlns:a16="http://schemas.microsoft.com/office/drawing/2014/main" id="{39CA52F1-79E3-4559-B556-A19C6B9794C7}"/>
            </a:ext>
          </a:extLst>
        </xdr:cNvPr>
        <xdr:cNvSpPr/>
      </xdr:nvSpPr>
      <xdr:spPr>
        <a:xfrm>
          <a:off x="16274013" y="1086521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A9EB84AF-DADF-486E-B633-B1D6242E9211}"/>
            </a:ext>
          </a:extLst>
        </xdr:cNvPr>
        <xdr:cNvSpPr/>
      </xdr:nvSpPr>
      <xdr:spPr>
        <a:xfrm flipH="1">
          <a:off x="885824" y="638174"/>
          <a:ext cx="6248400"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FDFD5097-86C7-4E86-9293-C651C1010A18}"/>
            </a:ext>
          </a:extLst>
        </xdr:cNvPr>
        <xdr:cNvSpPr/>
      </xdr:nvSpPr>
      <xdr:spPr>
        <a:xfrm>
          <a:off x="7362825" y="638175"/>
          <a:ext cx="6438519"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3</xdr:col>
      <xdr:colOff>31750</xdr:colOff>
      <xdr:row>5</xdr:row>
      <xdr:rowOff>47625</xdr:rowOff>
    </xdr:from>
    <xdr:to>
      <xdr:col>9</xdr:col>
      <xdr:colOff>650876</xdr:colOff>
      <xdr:row>5</xdr:row>
      <xdr:rowOff>387351</xdr:rowOff>
    </xdr:to>
    <xdr:sp macro="" textlink="">
      <xdr:nvSpPr>
        <xdr:cNvPr id="7" name="Rounded Rectangle 5">
          <a:hlinkClick xmlns:r="http://schemas.openxmlformats.org/officeDocument/2006/relationships" r:id="rId3"/>
          <a:extLst>
            <a:ext uri="{FF2B5EF4-FFF2-40B4-BE49-F238E27FC236}">
              <a16:creationId xmlns:a16="http://schemas.microsoft.com/office/drawing/2014/main" id="{2C60A368-4FCF-4DE1-AF38-D55B44EFC58A}"/>
            </a:ext>
          </a:extLst>
        </xdr:cNvPr>
        <xdr:cNvSpPr/>
      </xdr:nvSpPr>
      <xdr:spPr>
        <a:xfrm>
          <a:off x="4540250" y="14287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835025</xdr:colOff>
      <xdr:row>0</xdr:row>
      <xdr:rowOff>996950</xdr:rowOff>
    </xdr:to>
    <xdr:pic>
      <xdr:nvPicPr>
        <xdr:cNvPr id="5" name="Graphic 4" descr="Warning with solid fill">
          <a:extLst>
            <a:ext uri="{FF2B5EF4-FFF2-40B4-BE49-F238E27FC236}">
              <a16:creationId xmlns:a16="http://schemas.microsoft.com/office/drawing/2014/main" id="{E508C1FA-EBD5-4939-9B3D-74BD31805C9B}"/>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0" y="0"/>
          <a:ext cx="920750" cy="927100"/>
        </a:xfrm>
        <a:prstGeom prst="rect">
          <a:avLst/>
        </a:prstGeom>
      </xdr:spPr>
    </xdr:pic>
    <xdr:clientData/>
  </xdr:twoCellAnchor>
  <xdr:twoCellAnchor>
    <xdr:from>
      <xdr:col>17</xdr:col>
      <xdr:colOff>254000</xdr:colOff>
      <xdr:row>11</xdr:row>
      <xdr:rowOff>222250</xdr:rowOff>
    </xdr:from>
    <xdr:to>
      <xdr:col>24</xdr:col>
      <xdr:colOff>605849</xdr:colOff>
      <xdr:row>11</xdr:row>
      <xdr:rowOff>587806</xdr:rowOff>
    </xdr:to>
    <xdr:sp macro="" textlink="">
      <xdr:nvSpPr>
        <xdr:cNvPr id="12" name="Rounded Rectangle 10">
          <a:hlinkClick xmlns:r="http://schemas.openxmlformats.org/officeDocument/2006/relationships" r:id="rId6"/>
          <a:extLst>
            <a:ext uri="{FF2B5EF4-FFF2-40B4-BE49-F238E27FC236}">
              <a16:creationId xmlns:a16="http://schemas.microsoft.com/office/drawing/2014/main" id="{75F9AA24-CE2F-4DA7-8EF0-F7C6EAC811E7}"/>
            </a:ext>
          </a:extLst>
        </xdr:cNvPr>
        <xdr:cNvSpPr/>
      </xdr:nvSpPr>
      <xdr:spPr>
        <a:xfrm>
          <a:off x="15636875" y="7826375"/>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476250</xdr:colOff>
      <xdr:row>5</xdr:row>
      <xdr:rowOff>47625</xdr:rowOff>
    </xdr:from>
    <xdr:to>
      <xdr:col>2</xdr:col>
      <xdr:colOff>3512058</xdr:colOff>
      <xdr:row>5</xdr:row>
      <xdr:rowOff>393823</xdr:rowOff>
    </xdr:to>
    <xdr:sp macro="" textlink="">
      <xdr:nvSpPr>
        <xdr:cNvPr id="11" name="Rounded Rectangle 4">
          <a:hlinkClick xmlns:r="http://schemas.openxmlformats.org/officeDocument/2006/relationships" r:id="rId7"/>
          <a:extLst>
            <a:ext uri="{FF2B5EF4-FFF2-40B4-BE49-F238E27FC236}">
              <a16:creationId xmlns:a16="http://schemas.microsoft.com/office/drawing/2014/main" id="{AF0E8D19-00EE-48C8-8EA0-B2D967882115}"/>
            </a:ext>
          </a:extLst>
        </xdr:cNvPr>
        <xdr:cNvSpPr/>
      </xdr:nvSpPr>
      <xdr:spPr>
        <a:xfrm>
          <a:off x="1444625" y="468312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9D4937DF-A76A-4310-8A22-5C04CE2DFFF0}"/>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4CAA7FF9-6CF3-4ADC-A41C-8955D471ACF0}"/>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4</xdr:col>
      <xdr:colOff>603249</xdr:colOff>
      <xdr:row>34</xdr:row>
      <xdr:rowOff>238125</xdr:rowOff>
    </xdr:from>
    <xdr:to>
      <xdr:col>17</xdr:col>
      <xdr:colOff>0</xdr:colOff>
      <xdr:row>35</xdr:row>
      <xdr:rowOff>293688</xdr:rowOff>
    </xdr:to>
    <xdr:sp macro="" textlink="">
      <xdr:nvSpPr>
        <xdr:cNvPr id="22" name="Rounded Rectangle 6">
          <a:hlinkClick xmlns:r="http://schemas.openxmlformats.org/officeDocument/2006/relationships" r:id="rId3"/>
          <a:extLst>
            <a:ext uri="{FF2B5EF4-FFF2-40B4-BE49-F238E27FC236}">
              <a16:creationId xmlns:a16="http://schemas.microsoft.com/office/drawing/2014/main" id="{DA671FE3-E025-4FCA-A65F-17411961A0FD}"/>
            </a:ext>
          </a:extLst>
        </xdr:cNvPr>
        <xdr:cNvSpPr/>
      </xdr:nvSpPr>
      <xdr:spPr>
        <a:xfrm>
          <a:off x="3041649" y="8763000"/>
          <a:ext cx="7321551" cy="1889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oneCellAnchor>
    <xdr:from>
      <xdr:col>17</xdr:col>
      <xdr:colOff>381000</xdr:colOff>
      <xdr:row>1</xdr:row>
      <xdr:rowOff>111125</xdr:rowOff>
    </xdr:from>
    <xdr:ext cx="4349750" cy="1269999"/>
    <xdr:pic>
      <xdr:nvPicPr>
        <xdr:cNvPr id="8" name="Picture 7" descr="Alpha Foods Co. Logo">
          <a:extLst>
            <a:ext uri="{FF2B5EF4-FFF2-40B4-BE49-F238E27FC236}">
              <a16:creationId xmlns:a16="http://schemas.microsoft.com/office/drawing/2014/main" id="{84BBF9A4-4612-42C7-B76F-9E3B568139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744200" y="111125"/>
          <a:ext cx="4349750" cy="1269999"/>
        </a:xfrm>
        <a:prstGeom prst="rect">
          <a:avLst/>
        </a:prstGeom>
      </xdr:spPr>
    </xdr:pic>
    <xdr:clientData/>
  </xdr:oneCellAnchor>
  <xdr:twoCellAnchor>
    <xdr:from>
      <xdr:col>3</xdr:col>
      <xdr:colOff>63500</xdr:colOff>
      <xdr:row>6</xdr:row>
      <xdr:rowOff>63500</xdr:rowOff>
    </xdr:from>
    <xdr:to>
      <xdr:col>9</xdr:col>
      <xdr:colOff>587376</xdr:colOff>
      <xdr:row>6</xdr:row>
      <xdr:rowOff>403226</xdr:rowOff>
    </xdr:to>
    <xdr:sp macro="" textlink="">
      <xdr:nvSpPr>
        <xdr:cNvPr id="9" name="Rounded Rectangle 5">
          <a:hlinkClick xmlns:r="http://schemas.openxmlformats.org/officeDocument/2006/relationships" r:id="rId5"/>
          <a:extLst>
            <a:ext uri="{FF2B5EF4-FFF2-40B4-BE49-F238E27FC236}">
              <a16:creationId xmlns:a16="http://schemas.microsoft.com/office/drawing/2014/main" id="{E0E435F0-E74E-43AD-9D56-9304B9389416}"/>
            </a:ext>
          </a:extLst>
        </xdr:cNvPr>
        <xdr:cNvSpPr/>
      </xdr:nvSpPr>
      <xdr:spPr>
        <a:xfrm>
          <a:off x="5207000" y="1698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142875</xdr:colOff>
      <xdr:row>0</xdr:row>
      <xdr:rowOff>142875</xdr:rowOff>
    </xdr:from>
    <xdr:to>
      <xdr:col>1</xdr:col>
      <xdr:colOff>835025</xdr:colOff>
      <xdr:row>0</xdr:row>
      <xdr:rowOff>1063625</xdr:rowOff>
    </xdr:to>
    <xdr:pic>
      <xdr:nvPicPr>
        <xdr:cNvPr id="10" name="Graphic 9" descr="Warning with solid fill">
          <a:extLst>
            <a:ext uri="{FF2B5EF4-FFF2-40B4-BE49-F238E27FC236}">
              <a16:creationId xmlns:a16="http://schemas.microsoft.com/office/drawing/2014/main" id="{3221C679-92D9-4FD8-BAFF-7C2A3206F12F}"/>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42875" y="142875"/>
          <a:ext cx="914400" cy="920750"/>
        </a:xfrm>
        <a:prstGeom prst="rect">
          <a:avLst/>
        </a:prstGeom>
      </xdr:spPr>
    </xdr:pic>
    <xdr:clientData/>
  </xdr:twoCellAnchor>
  <xdr:twoCellAnchor>
    <xdr:from>
      <xdr:col>2</xdr:col>
      <xdr:colOff>759862</xdr:colOff>
      <xdr:row>6</xdr:row>
      <xdr:rowOff>56783</xdr:rowOff>
    </xdr:from>
    <xdr:to>
      <xdr:col>2</xdr:col>
      <xdr:colOff>3795670</xdr:colOff>
      <xdr:row>6</xdr:row>
      <xdr:rowOff>402981</xdr:rowOff>
    </xdr:to>
    <xdr:sp macro="" textlink="">
      <xdr:nvSpPr>
        <xdr:cNvPr id="16" name="Rounded Rectangle 4">
          <a:hlinkClick xmlns:r="http://schemas.openxmlformats.org/officeDocument/2006/relationships" r:id="rId8"/>
          <a:extLst>
            <a:ext uri="{FF2B5EF4-FFF2-40B4-BE49-F238E27FC236}">
              <a16:creationId xmlns:a16="http://schemas.microsoft.com/office/drawing/2014/main" id="{EF89855D-9693-43EF-A197-2B5CAEDC2F74}"/>
            </a:ext>
          </a:extLst>
        </xdr:cNvPr>
        <xdr:cNvSpPr/>
      </xdr:nvSpPr>
      <xdr:spPr>
        <a:xfrm>
          <a:off x="2124501" y="4723117"/>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79375</xdr:colOff>
      <xdr:row>33</xdr:row>
      <xdr:rowOff>111125</xdr:rowOff>
    </xdr:from>
    <xdr:to>
      <xdr:col>23</xdr:col>
      <xdr:colOff>796349</xdr:colOff>
      <xdr:row>35</xdr:row>
      <xdr:rowOff>317500</xdr:rowOff>
    </xdr:to>
    <xdr:sp macro="" textlink="">
      <xdr:nvSpPr>
        <xdr:cNvPr id="21" name="Rounded Rectangle 10">
          <a:hlinkClick xmlns:r="http://schemas.openxmlformats.org/officeDocument/2006/relationships" r:id="rId9"/>
          <a:extLst>
            <a:ext uri="{FF2B5EF4-FFF2-40B4-BE49-F238E27FC236}">
              <a16:creationId xmlns:a16="http://schemas.microsoft.com/office/drawing/2014/main" id="{F04E8E15-F26A-4F04-8C57-7653D89955B8}"/>
            </a:ext>
          </a:extLst>
        </xdr:cNvPr>
        <xdr:cNvSpPr/>
      </xdr:nvSpPr>
      <xdr:spPr>
        <a:xfrm>
          <a:off x="16494125" y="14001750"/>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277302FB-E6B8-4EA6-A4B7-2F49E8BDC7C1}"/>
            </a:ext>
          </a:extLst>
        </xdr:cNvPr>
        <xdr:cNvSpPr/>
      </xdr:nvSpPr>
      <xdr:spPr>
        <a:xfrm flipH="1">
          <a:off x="1028699" y="638174"/>
          <a:ext cx="6762750"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D66C2FBB-8E42-44C2-B9D2-44FC1411FF2C}"/>
            </a:ext>
          </a:extLst>
        </xdr:cNvPr>
        <xdr:cNvSpPr/>
      </xdr:nvSpPr>
      <xdr:spPr>
        <a:xfrm>
          <a:off x="8020050" y="638175"/>
          <a:ext cx="6409944"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3</xdr:col>
      <xdr:colOff>47625</xdr:colOff>
      <xdr:row>6</xdr:row>
      <xdr:rowOff>31750</xdr:rowOff>
    </xdr:from>
    <xdr:to>
      <xdr:col>9</xdr:col>
      <xdr:colOff>571501</xdr:colOff>
      <xdr:row>6</xdr:row>
      <xdr:rowOff>371476</xdr:rowOff>
    </xdr:to>
    <xdr:sp macro="" textlink="">
      <xdr:nvSpPr>
        <xdr:cNvPr id="8" name="Rounded Rectangle 5">
          <a:hlinkClick xmlns:r="http://schemas.openxmlformats.org/officeDocument/2006/relationships" r:id="rId3"/>
          <a:extLst>
            <a:ext uri="{FF2B5EF4-FFF2-40B4-BE49-F238E27FC236}">
              <a16:creationId xmlns:a16="http://schemas.microsoft.com/office/drawing/2014/main" id="{50097107-9550-472B-8E41-F70CEAF4FB19}"/>
            </a:ext>
          </a:extLst>
        </xdr:cNvPr>
        <xdr:cNvSpPr/>
      </xdr:nvSpPr>
      <xdr:spPr>
        <a:xfrm>
          <a:off x="4953000" y="166687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1000125</xdr:rowOff>
    </xdr:to>
    <xdr:pic>
      <xdr:nvPicPr>
        <xdr:cNvPr id="5" name="Graphic 4" descr="Warning with solid fill">
          <a:extLst>
            <a:ext uri="{FF2B5EF4-FFF2-40B4-BE49-F238E27FC236}">
              <a16:creationId xmlns:a16="http://schemas.microsoft.com/office/drawing/2014/main" id="{2033EB70-8DF4-4A4E-837B-FB2E63B116CE}"/>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0" y="0"/>
          <a:ext cx="920750" cy="927100"/>
        </a:xfrm>
        <a:prstGeom prst="rect">
          <a:avLst/>
        </a:prstGeom>
      </xdr:spPr>
    </xdr:pic>
    <xdr:clientData/>
  </xdr:twoCellAnchor>
  <xdr:twoCellAnchor>
    <xdr:from>
      <xdr:col>4</xdr:col>
      <xdr:colOff>621262</xdr:colOff>
      <xdr:row>19</xdr:row>
      <xdr:rowOff>32117</xdr:rowOff>
    </xdr:from>
    <xdr:to>
      <xdr:col>17</xdr:col>
      <xdr:colOff>18013</xdr:colOff>
      <xdr:row>19</xdr:row>
      <xdr:rowOff>322630</xdr:rowOff>
    </xdr:to>
    <xdr:sp macro="" textlink="">
      <xdr:nvSpPr>
        <xdr:cNvPr id="12" name="Rounded Rectangle 6">
          <a:hlinkClick xmlns:r="http://schemas.openxmlformats.org/officeDocument/2006/relationships" r:id="rId6"/>
          <a:extLst>
            <a:ext uri="{FF2B5EF4-FFF2-40B4-BE49-F238E27FC236}">
              <a16:creationId xmlns:a16="http://schemas.microsoft.com/office/drawing/2014/main" id="{8DE5002F-06D5-433E-90E2-600738C4D25D}"/>
            </a:ext>
          </a:extLst>
        </xdr:cNvPr>
        <xdr:cNvSpPr/>
      </xdr:nvSpPr>
      <xdr:spPr>
        <a:xfrm>
          <a:off x="6828387" y="10223867"/>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730250</xdr:colOff>
      <xdr:row>6</xdr:row>
      <xdr:rowOff>31750</xdr:rowOff>
    </xdr:from>
    <xdr:to>
      <xdr:col>2</xdr:col>
      <xdr:colOff>3766058</xdr:colOff>
      <xdr:row>6</xdr:row>
      <xdr:rowOff>377948</xdr:rowOff>
    </xdr:to>
    <xdr:sp macro="" textlink="">
      <xdr:nvSpPr>
        <xdr:cNvPr id="16" name="Rounded Rectangle 4">
          <a:hlinkClick xmlns:r="http://schemas.openxmlformats.org/officeDocument/2006/relationships" r:id="rId7"/>
          <a:extLst>
            <a:ext uri="{FF2B5EF4-FFF2-40B4-BE49-F238E27FC236}">
              <a16:creationId xmlns:a16="http://schemas.microsoft.com/office/drawing/2014/main" id="{D32BD544-07AF-4391-9E6F-FA6F849FE235}"/>
            </a:ext>
          </a:extLst>
        </xdr:cNvPr>
        <xdr:cNvSpPr/>
      </xdr:nvSpPr>
      <xdr:spPr>
        <a:xfrm>
          <a:off x="1841500" y="46513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97388</xdr:colOff>
      <xdr:row>17</xdr:row>
      <xdr:rowOff>149592</xdr:rowOff>
    </xdr:from>
    <xdr:to>
      <xdr:col>23</xdr:col>
      <xdr:colOff>734987</xdr:colOff>
      <xdr:row>19</xdr:row>
      <xdr:rowOff>355967</xdr:rowOff>
    </xdr:to>
    <xdr:sp macro="" textlink="">
      <xdr:nvSpPr>
        <xdr:cNvPr id="14" name="Rounded Rectangle 10">
          <a:hlinkClick xmlns:r="http://schemas.openxmlformats.org/officeDocument/2006/relationships" r:id="rId8"/>
          <a:extLst>
            <a:ext uri="{FF2B5EF4-FFF2-40B4-BE49-F238E27FC236}">
              <a16:creationId xmlns:a16="http://schemas.microsoft.com/office/drawing/2014/main" id="{1B507598-F0C0-4A03-BB0B-88F147335495}"/>
            </a:ext>
          </a:extLst>
        </xdr:cNvPr>
        <xdr:cNvSpPr/>
      </xdr:nvSpPr>
      <xdr:spPr>
        <a:xfrm>
          <a:off x="16274013" y="10023842"/>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771122B1-73FC-4549-9678-897CD26779F8}"/>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C0503C92-9D26-47C0-8580-53010F2B5BDF}"/>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464344</xdr:colOff>
      <xdr:row>1</xdr:row>
      <xdr:rowOff>120094</xdr:rowOff>
    </xdr:from>
    <xdr:ext cx="2936876" cy="1268402"/>
    <xdr:pic>
      <xdr:nvPicPr>
        <xdr:cNvPr id="7" name="Picture 6" descr="Nick's Famous Bar-B-Q Logo">
          <a:extLst>
            <a:ext uri="{FF2B5EF4-FFF2-40B4-BE49-F238E27FC236}">
              <a16:creationId xmlns:a16="http://schemas.microsoft.com/office/drawing/2014/main" id="{CA95F431-4364-4E10-A3A5-4D1EF9B03D9E}"/>
            </a:ext>
          </a:extLst>
        </xdr:cNvPr>
        <xdr:cNvPicPr>
          <a:picLocks noChangeAspect="1"/>
        </xdr:cNvPicPr>
      </xdr:nvPicPr>
      <xdr:blipFill>
        <a:blip xmlns:r="http://schemas.openxmlformats.org/officeDocument/2006/relationships" r:embed="rId3"/>
        <a:stretch>
          <a:fillRect/>
        </a:stretch>
      </xdr:blipFill>
      <xdr:spPr>
        <a:xfrm>
          <a:off x="10217944" y="120094"/>
          <a:ext cx="2936876" cy="1268402"/>
        </a:xfrm>
        <a:prstGeom prst="rect">
          <a:avLst/>
        </a:prstGeom>
      </xdr:spPr>
    </xdr:pic>
    <xdr:clientData/>
  </xdr:oneCellAnchor>
  <xdr:oneCellAnchor>
    <xdr:from>
      <xdr:col>21</xdr:col>
      <xdr:colOff>530116</xdr:colOff>
      <xdr:row>1</xdr:row>
      <xdr:rowOff>297657</xdr:rowOff>
    </xdr:from>
    <xdr:ext cx="3016244" cy="980282"/>
    <xdr:pic>
      <xdr:nvPicPr>
        <xdr:cNvPr id="8" name="Picture 7" descr="Synergy Logo">
          <a:extLst>
            <a:ext uri="{FF2B5EF4-FFF2-40B4-BE49-F238E27FC236}">
              <a16:creationId xmlns:a16="http://schemas.microsoft.com/office/drawing/2014/main" id="{76F3107F-A483-482C-8658-41ACFB65FD64}"/>
            </a:ext>
          </a:extLst>
        </xdr:cNvPr>
        <xdr:cNvPicPr>
          <a:picLocks noChangeAspect="1"/>
        </xdr:cNvPicPr>
      </xdr:nvPicPr>
      <xdr:blipFill>
        <a:blip xmlns:r="http://schemas.openxmlformats.org/officeDocument/2006/relationships" r:embed="rId4"/>
        <a:stretch>
          <a:fillRect/>
        </a:stretch>
      </xdr:blipFill>
      <xdr:spPr>
        <a:xfrm>
          <a:off x="13331716" y="192882"/>
          <a:ext cx="3016244" cy="980282"/>
        </a:xfrm>
        <a:prstGeom prst="rect">
          <a:avLst/>
        </a:prstGeom>
      </xdr:spPr>
    </xdr:pic>
    <xdr:clientData/>
  </xdr:oneCellAnchor>
  <xdr:twoCellAnchor>
    <xdr:from>
      <xdr:col>3</xdr:col>
      <xdr:colOff>31750</xdr:colOff>
      <xdr:row>5</xdr:row>
      <xdr:rowOff>63500</xdr:rowOff>
    </xdr:from>
    <xdr:to>
      <xdr:col>9</xdr:col>
      <xdr:colOff>650876</xdr:colOff>
      <xdr:row>5</xdr:row>
      <xdr:rowOff>403226</xdr:rowOff>
    </xdr:to>
    <xdr:sp macro="" textlink="">
      <xdr:nvSpPr>
        <xdr:cNvPr id="9" name="Rounded Rectangle 5">
          <a:hlinkClick xmlns:r="http://schemas.openxmlformats.org/officeDocument/2006/relationships" r:id="rId5"/>
          <a:extLst>
            <a:ext uri="{FF2B5EF4-FFF2-40B4-BE49-F238E27FC236}">
              <a16:creationId xmlns:a16="http://schemas.microsoft.com/office/drawing/2014/main" id="{10280046-343A-44A8-A867-379A5924F4A7}"/>
            </a:ext>
          </a:extLst>
        </xdr:cNvPr>
        <xdr:cNvSpPr/>
      </xdr:nvSpPr>
      <xdr:spPr>
        <a:xfrm>
          <a:off x="4540250" y="171450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835025</xdr:colOff>
      <xdr:row>0</xdr:row>
      <xdr:rowOff>904875</xdr:rowOff>
    </xdr:to>
    <xdr:pic>
      <xdr:nvPicPr>
        <xdr:cNvPr id="5" name="Graphic 4" descr="Warning with solid fill">
          <a:extLst>
            <a:ext uri="{FF2B5EF4-FFF2-40B4-BE49-F238E27FC236}">
              <a16:creationId xmlns:a16="http://schemas.microsoft.com/office/drawing/2014/main" id="{7D9C8291-0666-4B8F-86D7-1566C2CB1696}"/>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1"/>
          <a:ext cx="914400" cy="904874"/>
        </a:xfrm>
        <a:prstGeom prst="rect">
          <a:avLst/>
        </a:prstGeom>
      </xdr:spPr>
    </xdr:pic>
    <xdr:clientData/>
  </xdr:twoCellAnchor>
  <xdr:twoCellAnchor>
    <xdr:from>
      <xdr:col>17</xdr:col>
      <xdr:colOff>349250</xdr:colOff>
      <xdr:row>13</xdr:row>
      <xdr:rowOff>285750</xdr:rowOff>
    </xdr:from>
    <xdr:to>
      <xdr:col>24</xdr:col>
      <xdr:colOff>589974</xdr:colOff>
      <xdr:row>13</xdr:row>
      <xdr:rowOff>651306</xdr:rowOff>
    </xdr:to>
    <xdr:sp macro="" textlink="">
      <xdr:nvSpPr>
        <xdr:cNvPr id="14" name="Rounded Rectangle 10">
          <a:hlinkClick xmlns:r="http://schemas.openxmlformats.org/officeDocument/2006/relationships" r:id="rId8"/>
          <a:extLst>
            <a:ext uri="{FF2B5EF4-FFF2-40B4-BE49-F238E27FC236}">
              <a16:creationId xmlns:a16="http://schemas.microsoft.com/office/drawing/2014/main" id="{2DD62A2D-A016-4E4B-B745-92D70C551D82}"/>
            </a:ext>
          </a:extLst>
        </xdr:cNvPr>
        <xdr:cNvSpPr/>
      </xdr:nvSpPr>
      <xdr:spPr>
        <a:xfrm>
          <a:off x="15732125" y="8509000"/>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492125</xdr:colOff>
      <xdr:row>5</xdr:row>
      <xdr:rowOff>63500</xdr:rowOff>
    </xdr:from>
    <xdr:to>
      <xdr:col>2</xdr:col>
      <xdr:colOff>3527933</xdr:colOff>
      <xdr:row>5</xdr:row>
      <xdr:rowOff>409698</xdr:rowOff>
    </xdr:to>
    <xdr:sp macro="" textlink="">
      <xdr:nvSpPr>
        <xdr:cNvPr id="13" name="Rounded Rectangle 4">
          <a:hlinkClick xmlns:r="http://schemas.openxmlformats.org/officeDocument/2006/relationships" r:id="rId9"/>
          <a:extLst>
            <a:ext uri="{FF2B5EF4-FFF2-40B4-BE49-F238E27FC236}">
              <a16:creationId xmlns:a16="http://schemas.microsoft.com/office/drawing/2014/main" id="{02AE23DB-ADCC-4070-869B-4A499A095BE7}"/>
            </a:ext>
          </a:extLst>
        </xdr:cNvPr>
        <xdr:cNvSpPr/>
      </xdr:nvSpPr>
      <xdr:spPr>
        <a:xfrm>
          <a:off x="1460500" y="500062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7D8151A-333B-477E-B9E9-C316C364A8F1}"/>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32A08C15-8333-4D34-84F8-39920938F2AA}"/>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3</xdr:col>
      <xdr:colOff>31750</xdr:colOff>
      <xdr:row>6</xdr:row>
      <xdr:rowOff>47625</xdr:rowOff>
    </xdr:from>
    <xdr:to>
      <xdr:col>9</xdr:col>
      <xdr:colOff>555626</xdr:colOff>
      <xdr:row>6</xdr:row>
      <xdr:rowOff>387351</xdr:rowOff>
    </xdr:to>
    <xdr:sp macro="" textlink="">
      <xdr:nvSpPr>
        <xdr:cNvPr id="8" name="Rounded Rectangle 5">
          <a:hlinkClick xmlns:r="http://schemas.openxmlformats.org/officeDocument/2006/relationships" r:id="rId3"/>
          <a:extLst>
            <a:ext uri="{FF2B5EF4-FFF2-40B4-BE49-F238E27FC236}">
              <a16:creationId xmlns:a16="http://schemas.microsoft.com/office/drawing/2014/main" id="{E217CBDA-685E-4ABA-89CD-FFFB6B3C3C30}"/>
            </a:ext>
          </a:extLst>
        </xdr:cNvPr>
        <xdr:cNvSpPr/>
      </xdr:nvSpPr>
      <xdr:spPr>
        <a:xfrm>
          <a:off x="4937125" y="16827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692150</xdr:colOff>
      <xdr:row>0</xdr:row>
      <xdr:rowOff>977900</xdr:rowOff>
    </xdr:to>
    <xdr:pic>
      <xdr:nvPicPr>
        <xdr:cNvPr id="9" name="Graphic 8" descr="Warning with solid fill">
          <a:extLst>
            <a:ext uri="{FF2B5EF4-FFF2-40B4-BE49-F238E27FC236}">
              <a16:creationId xmlns:a16="http://schemas.microsoft.com/office/drawing/2014/main" id="{88EC2A1B-2912-43CF-98E2-080218E1A92A}"/>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0" y="1"/>
          <a:ext cx="920750" cy="904874"/>
        </a:xfrm>
        <a:prstGeom prst="rect">
          <a:avLst/>
        </a:prstGeom>
      </xdr:spPr>
    </xdr:pic>
    <xdr:clientData/>
  </xdr:twoCellAnchor>
  <xdr:twoCellAnchor>
    <xdr:from>
      <xdr:col>4</xdr:col>
      <xdr:colOff>589512</xdr:colOff>
      <xdr:row>39</xdr:row>
      <xdr:rowOff>367</xdr:rowOff>
    </xdr:from>
    <xdr:to>
      <xdr:col>16</xdr:col>
      <xdr:colOff>780013</xdr:colOff>
      <xdr:row>39</xdr:row>
      <xdr:rowOff>290880</xdr:rowOff>
    </xdr:to>
    <xdr:sp macro="" textlink="">
      <xdr:nvSpPr>
        <xdr:cNvPr id="15" name="Rounded Rectangle 6">
          <a:hlinkClick xmlns:r="http://schemas.openxmlformats.org/officeDocument/2006/relationships" r:id="rId6"/>
          <a:extLst>
            <a:ext uri="{FF2B5EF4-FFF2-40B4-BE49-F238E27FC236}">
              <a16:creationId xmlns:a16="http://schemas.microsoft.com/office/drawing/2014/main" id="{7F07A221-B079-4AB0-9780-2DB0DD4E1393}"/>
            </a:ext>
          </a:extLst>
        </xdr:cNvPr>
        <xdr:cNvSpPr/>
      </xdr:nvSpPr>
      <xdr:spPr>
        <a:xfrm>
          <a:off x="7114137" y="14986367"/>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1031875</xdr:colOff>
      <xdr:row>6</xdr:row>
      <xdr:rowOff>47625</xdr:rowOff>
    </xdr:from>
    <xdr:to>
      <xdr:col>2</xdr:col>
      <xdr:colOff>4067683</xdr:colOff>
      <xdr:row>6</xdr:row>
      <xdr:rowOff>393823</xdr:rowOff>
    </xdr:to>
    <xdr:sp macro="" textlink="">
      <xdr:nvSpPr>
        <xdr:cNvPr id="13" name="Rounded Rectangle 4">
          <a:hlinkClick xmlns:r="http://schemas.openxmlformats.org/officeDocument/2006/relationships" r:id="rId7"/>
          <a:extLst>
            <a:ext uri="{FF2B5EF4-FFF2-40B4-BE49-F238E27FC236}">
              <a16:creationId xmlns:a16="http://schemas.microsoft.com/office/drawing/2014/main" id="{53C88117-DBD0-42AC-B7D4-234F74A54BBA}"/>
            </a:ext>
          </a:extLst>
        </xdr:cNvPr>
        <xdr:cNvSpPr/>
      </xdr:nvSpPr>
      <xdr:spPr>
        <a:xfrm>
          <a:off x="2143125" y="495300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65638</xdr:colOff>
      <xdr:row>37</xdr:row>
      <xdr:rowOff>117842</xdr:rowOff>
    </xdr:from>
    <xdr:to>
      <xdr:col>23</xdr:col>
      <xdr:colOff>703237</xdr:colOff>
      <xdr:row>39</xdr:row>
      <xdr:rowOff>324217</xdr:rowOff>
    </xdr:to>
    <xdr:sp macro="" textlink="">
      <xdr:nvSpPr>
        <xdr:cNvPr id="16" name="Rounded Rectangle 10">
          <a:hlinkClick xmlns:r="http://schemas.openxmlformats.org/officeDocument/2006/relationships" r:id="rId8"/>
          <a:extLst>
            <a:ext uri="{FF2B5EF4-FFF2-40B4-BE49-F238E27FC236}">
              <a16:creationId xmlns:a16="http://schemas.microsoft.com/office/drawing/2014/main" id="{EC77DF91-5703-42E3-80AC-D0DACCCC94D2}"/>
            </a:ext>
          </a:extLst>
        </xdr:cNvPr>
        <xdr:cNvSpPr/>
      </xdr:nvSpPr>
      <xdr:spPr>
        <a:xfrm>
          <a:off x="16559763" y="14786342"/>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9B520018-412A-4CCE-8BB8-D477DB813437}"/>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7CE5590F-D25B-405F-A10F-0B565251915C}"/>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3</xdr:col>
      <xdr:colOff>15875</xdr:colOff>
      <xdr:row>5</xdr:row>
      <xdr:rowOff>63500</xdr:rowOff>
    </xdr:from>
    <xdr:to>
      <xdr:col>9</xdr:col>
      <xdr:colOff>15876</xdr:colOff>
      <xdr:row>5</xdr:row>
      <xdr:rowOff>403226</xdr:rowOff>
    </xdr:to>
    <xdr:sp macro="" textlink="">
      <xdr:nvSpPr>
        <xdr:cNvPr id="8" name="Rounded Rectangle 5">
          <a:hlinkClick xmlns:r="http://schemas.openxmlformats.org/officeDocument/2006/relationships" r:id="rId3"/>
          <a:extLst>
            <a:ext uri="{FF2B5EF4-FFF2-40B4-BE49-F238E27FC236}">
              <a16:creationId xmlns:a16="http://schemas.microsoft.com/office/drawing/2014/main" id="{A8B09C1D-EB65-4C07-96C7-920E38DEFE01}"/>
            </a:ext>
          </a:extLst>
        </xdr:cNvPr>
        <xdr:cNvSpPr/>
      </xdr:nvSpPr>
      <xdr:spPr>
        <a:xfrm>
          <a:off x="9953625" y="16192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835025</xdr:colOff>
      <xdr:row>0</xdr:row>
      <xdr:rowOff>974725</xdr:rowOff>
    </xdr:to>
    <xdr:pic>
      <xdr:nvPicPr>
        <xdr:cNvPr id="5" name="Graphic 4" descr="Warning with solid fill">
          <a:extLst>
            <a:ext uri="{FF2B5EF4-FFF2-40B4-BE49-F238E27FC236}">
              <a16:creationId xmlns:a16="http://schemas.microsoft.com/office/drawing/2014/main" id="{9E13B314-130C-43C7-857C-0C3156C35877}"/>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0" y="1"/>
          <a:ext cx="920750" cy="904874"/>
        </a:xfrm>
        <a:prstGeom prst="rect">
          <a:avLst/>
        </a:prstGeom>
      </xdr:spPr>
    </xdr:pic>
    <xdr:clientData/>
  </xdr:twoCellAnchor>
  <xdr:twoCellAnchor>
    <xdr:from>
      <xdr:col>16</xdr:col>
      <xdr:colOff>555625</xdr:colOff>
      <xdr:row>39</xdr:row>
      <xdr:rowOff>158750</xdr:rowOff>
    </xdr:from>
    <xdr:to>
      <xdr:col>24</xdr:col>
      <xdr:colOff>34349</xdr:colOff>
      <xdr:row>41</xdr:row>
      <xdr:rowOff>143306</xdr:rowOff>
    </xdr:to>
    <xdr:sp macro="" textlink="">
      <xdr:nvSpPr>
        <xdr:cNvPr id="14" name="Rounded Rectangle 10">
          <a:hlinkClick xmlns:r="http://schemas.openxmlformats.org/officeDocument/2006/relationships" r:id="rId6"/>
          <a:extLst>
            <a:ext uri="{FF2B5EF4-FFF2-40B4-BE49-F238E27FC236}">
              <a16:creationId xmlns:a16="http://schemas.microsoft.com/office/drawing/2014/main" id="{9DFF4F97-4621-41CC-AD0D-464EDF3A9D0A}"/>
            </a:ext>
          </a:extLst>
        </xdr:cNvPr>
        <xdr:cNvSpPr/>
      </xdr:nvSpPr>
      <xdr:spPr>
        <a:xfrm>
          <a:off x="17240250" y="14605000"/>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1365250</xdr:colOff>
      <xdr:row>5</xdr:row>
      <xdr:rowOff>63500</xdr:rowOff>
    </xdr:from>
    <xdr:to>
      <xdr:col>2</xdr:col>
      <xdr:colOff>4401058</xdr:colOff>
      <xdr:row>5</xdr:row>
      <xdr:rowOff>409698</xdr:rowOff>
    </xdr:to>
    <xdr:sp macro="" textlink="">
      <xdr:nvSpPr>
        <xdr:cNvPr id="13" name="Rounded Rectangle 4">
          <a:hlinkClick xmlns:r="http://schemas.openxmlformats.org/officeDocument/2006/relationships" r:id="rId7"/>
          <a:extLst>
            <a:ext uri="{FF2B5EF4-FFF2-40B4-BE49-F238E27FC236}">
              <a16:creationId xmlns:a16="http://schemas.microsoft.com/office/drawing/2014/main" id="{5B9F0481-5BAD-4451-9FD8-CF356A24A916}"/>
            </a:ext>
          </a:extLst>
        </xdr:cNvPr>
        <xdr:cNvSpPr/>
      </xdr:nvSpPr>
      <xdr:spPr>
        <a:xfrm>
          <a:off x="2333625" y="46513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AC48042C-74DB-4552-B804-3139489FB0CF}"/>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BD0923AA-7976-493B-8023-D65C0D995908}"/>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3</xdr:col>
      <xdr:colOff>1174750</xdr:colOff>
      <xdr:row>6</xdr:row>
      <xdr:rowOff>63500</xdr:rowOff>
    </xdr:from>
    <xdr:to>
      <xdr:col>9</xdr:col>
      <xdr:colOff>1016001</xdr:colOff>
      <xdr:row>6</xdr:row>
      <xdr:rowOff>403226</xdr:rowOff>
    </xdr:to>
    <xdr:sp macro="" textlink="">
      <xdr:nvSpPr>
        <xdr:cNvPr id="9" name="Rounded Rectangle 5">
          <a:hlinkClick xmlns:r="http://schemas.openxmlformats.org/officeDocument/2006/relationships" r:id="rId3"/>
          <a:extLst>
            <a:ext uri="{FF2B5EF4-FFF2-40B4-BE49-F238E27FC236}">
              <a16:creationId xmlns:a16="http://schemas.microsoft.com/office/drawing/2014/main" id="{72BCEE35-BEC9-4563-9D98-28A7BA73E844}"/>
            </a:ext>
          </a:extLst>
        </xdr:cNvPr>
        <xdr:cNvSpPr/>
      </xdr:nvSpPr>
      <xdr:spPr>
        <a:xfrm>
          <a:off x="6842125" y="173037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739775</xdr:colOff>
      <xdr:row>0</xdr:row>
      <xdr:rowOff>977900</xdr:rowOff>
    </xdr:to>
    <xdr:pic>
      <xdr:nvPicPr>
        <xdr:cNvPr id="5" name="Graphic 4" descr="Warning with solid fill">
          <a:extLst>
            <a:ext uri="{FF2B5EF4-FFF2-40B4-BE49-F238E27FC236}">
              <a16:creationId xmlns:a16="http://schemas.microsoft.com/office/drawing/2014/main" id="{8E340BF9-0FCB-4BFF-8B8A-10A0D59886A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0" y="1"/>
          <a:ext cx="920750" cy="904874"/>
        </a:xfrm>
        <a:prstGeom prst="rect">
          <a:avLst/>
        </a:prstGeom>
      </xdr:spPr>
    </xdr:pic>
    <xdr:clientData/>
  </xdr:twoCellAnchor>
  <xdr:twoCellAnchor>
    <xdr:from>
      <xdr:col>5</xdr:col>
      <xdr:colOff>732387</xdr:colOff>
      <xdr:row>42</xdr:row>
      <xdr:rowOff>143242</xdr:rowOff>
    </xdr:from>
    <xdr:to>
      <xdr:col>16</xdr:col>
      <xdr:colOff>764138</xdr:colOff>
      <xdr:row>42</xdr:row>
      <xdr:rowOff>476250</xdr:rowOff>
    </xdr:to>
    <xdr:sp macro="" textlink="">
      <xdr:nvSpPr>
        <xdr:cNvPr id="16" name="Rounded Rectangle 6">
          <a:hlinkClick xmlns:r="http://schemas.openxmlformats.org/officeDocument/2006/relationships" r:id="rId6"/>
          <a:extLst>
            <a:ext uri="{FF2B5EF4-FFF2-40B4-BE49-F238E27FC236}">
              <a16:creationId xmlns:a16="http://schemas.microsoft.com/office/drawing/2014/main" id="{39A3E729-AD3F-4301-84D7-F09CE85ADA73}"/>
            </a:ext>
          </a:extLst>
        </xdr:cNvPr>
        <xdr:cNvSpPr/>
      </xdr:nvSpPr>
      <xdr:spPr>
        <a:xfrm>
          <a:off x="8574637" y="16208742"/>
          <a:ext cx="9366251" cy="33300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2667000</xdr:colOff>
      <xdr:row>6</xdr:row>
      <xdr:rowOff>63500</xdr:rowOff>
    </xdr:from>
    <xdr:to>
      <xdr:col>3</xdr:col>
      <xdr:colOff>1099058</xdr:colOff>
      <xdr:row>6</xdr:row>
      <xdr:rowOff>409698</xdr:rowOff>
    </xdr:to>
    <xdr:sp macro="" textlink="">
      <xdr:nvSpPr>
        <xdr:cNvPr id="18" name="Rounded Rectangle 4">
          <a:hlinkClick xmlns:r="http://schemas.openxmlformats.org/officeDocument/2006/relationships" r:id="rId7"/>
          <a:extLst>
            <a:ext uri="{FF2B5EF4-FFF2-40B4-BE49-F238E27FC236}">
              <a16:creationId xmlns:a16="http://schemas.microsoft.com/office/drawing/2014/main" id="{4E784DAA-E18C-4F0C-B14D-FB7236B486DF}"/>
            </a:ext>
          </a:extLst>
        </xdr:cNvPr>
        <xdr:cNvSpPr/>
      </xdr:nvSpPr>
      <xdr:spPr>
        <a:xfrm>
          <a:off x="3730625" y="508000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49763</xdr:colOff>
      <xdr:row>40</xdr:row>
      <xdr:rowOff>260717</xdr:rowOff>
    </xdr:from>
    <xdr:to>
      <xdr:col>23</xdr:col>
      <xdr:colOff>576237</xdr:colOff>
      <xdr:row>42</xdr:row>
      <xdr:rowOff>476250</xdr:rowOff>
    </xdr:to>
    <xdr:sp macro="" textlink="">
      <xdr:nvSpPr>
        <xdr:cNvPr id="15" name="Rounded Rectangle 10">
          <a:hlinkClick xmlns:r="http://schemas.openxmlformats.org/officeDocument/2006/relationships" r:id="rId8"/>
          <a:extLst>
            <a:ext uri="{FF2B5EF4-FFF2-40B4-BE49-F238E27FC236}">
              <a16:creationId xmlns:a16="http://schemas.microsoft.com/office/drawing/2014/main" id="{A9F00F94-7EB9-4582-9CED-AA4878138FAF}"/>
            </a:ext>
          </a:extLst>
        </xdr:cNvPr>
        <xdr:cNvSpPr/>
      </xdr:nvSpPr>
      <xdr:spPr>
        <a:xfrm>
          <a:off x="18020263" y="16008717"/>
          <a:ext cx="5955724" cy="53303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5918DD70-EB69-4201-A138-4CFE96BB7A1D}"/>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B7CF26C4-FA89-4151-8F48-47699C7B4EF4}"/>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444500</xdr:colOff>
      <xdr:row>1</xdr:row>
      <xdr:rowOff>169333</xdr:rowOff>
    </xdr:from>
    <xdr:ext cx="2766436" cy="964811"/>
    <xdr:pic>
      <xdr:nvPicPr>
        <xdr:cNvPr id="8" name="Picture 7" descr="ProView Logo">
          <a:extLst>
            <a:ext uri="{FF2B5EF4-FFF2-40B4-BE49-F238E27FC236}">
              <a16:creationId xmlns:a16="http://schemas.microsoft.com/office/drawing/2014/main" id="{52DD06A2-34D2-437B-841A-A3ACC3627E0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0198100" y="169333"/>
          <a:ext cx="2766436" cy="964811"/>
        </a:xfrm>
        <a:prstGeom prst="rect">
          <a:avLst/>
        </a:prstGeom>
        <a:noFill/>
        <a:ln>
          <a:noFill/>
        </a:ln>
      </xdr:spPr>
    </xdr:pic>
    <xdr:clientData/>
  </xdr:oneCellAnchor>
  <xdr:oneCellAnchor>
    <xdr:from>
      <xdr:col>20</xdr:col>
      <xdr:colOff>867833</xdr:colOff>
      <xdr:row>1</xdr:row>
      <xdr:rowOff>127000</xdr:rowOff>
    </xdr:from>
    <xdr:ext cx="2663824" cy="1212186"/>
    <xdr:pic>
      <xdr:nvPicPr>
        <xdr:cNvPr id="9" name="Picture 8" descr="Lakeland Logo">
          <a:extLst>
            <a:ext uri="{FF2B5EF4-FFF2-40B4-BE49-F238E27FC236}">
              <a16:creationId xmlns:a16="http://schemas.microsoft.com/office/drawing/2014/main" id="{2720FF08-AEB3-4032-9E47-660E7C31804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802658" y="127000"/>
          <a:ext cx="2663824" cy="1212186"/>
        </a:xfrm>
        <a:prstGeom prst="rect">
          <a:avLst/>
        </a:prstGeom>
      </xdr:spPr>
    </xdr:pic>
    <xdr:clientData/>
  </xdr:oneCellAnchor>
  <xdr:twoCellAnchor>
    <xdr:from>
      <xdr:col>3</xdr:col>
      <xdr:colOff>1174750</xdr:colOff>
      <xdr:row>6</xdr:row>
      <xdr:rowOff>63500</xdr:rowOff>
    </xdr:from>
    <xdr:to>
      <xdr:col>9</xdr:col>
      <xdr:colOff>1016001</xdr:colOff>
      <xdr:row>6</xdr:row>
      <xdr:rowOff>403226</xdr:rowOff>
    </xdr:to>
    <xdr:sp macro="" textlink="">
      <xdr:nvSpPr>
        <xdr:cNvPr id="10" name="Rounded Rectangle 5">
          <a:hlinkClick xmlns:r="http://schemas.openxmlformats.org/officeDocument/2006/relationships" r:id="rId5"/>
          <a:extLst>
            <a:ext uri="{FF2B5EF4-FFF2-40B4-BE49-F238E27FC236}">
              <a16:creationId xmlns:a16="http://schemas.microsoft.com/office/drawing/2014/main" id="{CFFDE74E-B862-4071-8480-CF2076C0649F}"/>
            </a:ext>
          </a:extLst>
        </xdr:cNvPr>
        <xdr:cNvSpPr/>
      </xdr:nvSpPr>
      <xdr:spPr>
        <a:xfrm>
          <a:off x="5365750" y="173037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739775</xdr:colOff>
      <xdr:row>0</xdr:row>
      <xdr:rowOff>977900</xdr:rowOff>
    </xdr:to>
    <xdr:pic>
      <xdr:nvPicPr>
        <xdr:cNvPr id="5" name="Graphic 4" descr="Warning with solid fill">
          <a:extLst>
            <a:ext uri="{FF2B5EF4-FFF2-40B4-BE49-F238E27FC236}">
              <a16:creationId xmlns:a16="http://schemas.microsoft.com/office/drawing/2014/main" id="{CA2DD558-D1C7-448E-914C-1A02E63F31A4}"/>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1"/>
          <a:ext cx="920750" cy="904874"/>
        </a:xfrm>
        <a:prstGeom prst="rect">
          <a:avLst/>
        </a:prstGeom>
      </xdr:spPr>
    </xdr:pic>
    <xdr:clientData/>
  </xdr:twoCellAnchor>
  <xdr:twoCellAnchor>
    <xdr:from>
      <xdr:col>5</xdr:col>
      <xdr:colOff>653012</xdr:colOff>
      <xdr:row>58</xdr:row>
      <xdr:rowOff>238492</xdr:rowOff>
    </xdr:from>
    <xdr:to>
      <xdr:col>16</xdr:col>
      <xdr:colOff>684763</xdr:colOff>
      <xdr:row>58</xdr:row>
      <xdr:rowOff>529005</xdr:rowOff>
    </xdr:to>
    <xdr:sp macro="" textlink="">
      <xdr:nvSpPr>
        <xdr:cNvPr id="20" name="Rounded Rectangle 6">
          <a:hlinkClick xmlns:r="http://schemas.openxmlformats.org/officeDocument/2006/relationships" r:id="rId8"/>
          <a:extLst>
            <a:ext uri="{FF2B5EF4-FFF2-40B4-BE49-F238E27FC236}">
              <a16:creationId xmlns:a16="http://schemas.microsoft.com/office/drawing/2014/main" id="{209C937F-346E-493D-93C3-069066D1AD8E}"/>
            </a:ext>
          </a:extLst>
        </xdr:cNvPr>
        <xdr:cNvSpPr/>
      </xdr:nvSpPr>
      <xdr:spPr>
        <a:xfrm>
          <a:off x="7733262" y="20479117"/>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1936750</xdr:colOff>
      <xdr:row>6</xdr:row>
      <xdr:rowOff>63500</xdr:rowOff>
    </xdr:from>
    <xdr:to>
      <xdr:col>3</xdr:col>
      <xdr:colOff>1130808</xdr:colOff>
      <xdr:row>6</xdr:row>
      <xdr:rowOff>409698</xdr:rowOff>
    </xdr:to>
    <xdr:sp macro="" textlink="">
      <xdr:nvSpPr>
        <xdr:cNvPr id="23" name="Rounded Rectangle 4">
          <a:hlinkClick xmlns:r="http://schemas.openxmlformats.org/officeDocument/2006/relationships" r:id="rId9"/>
          <a:extLst>
            <a:ext uri="{FF2B5EF4-FFF2-40B4-BE49-F238E27FC236}">
              <a16:creationId xmlns:a16="http://schemas.microsoft.com/office/drawing/2014/main" id="{321EBBBE-78AD-4BF1-8823-2CB933F8E22D}"/>
            </a:ext>
          </a:extLst>
        </xdr:cNvPr>
        <xdr:cNvSpPr/>
      </xdr:nvSpPr>
      <xdr:spPr>
        <a:xfrm>
          <a:off x="3000375" y="50323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16</xdr:col>
      <xdr:colOff>764138</xdr:colOff>
      <xdr:row>58</xdr:row>
      <xdr:rowOff>38467</xdr:rowOff>
    </xdr:from>
    <xdr:to>
      <xdr:col>23</xdr:col>
      <xdr:colOff>496862</xdr:colOff>
      <xdr:row>58</xdr:row>
      <xdr:rowOff>562342</xdr:rowOff>
    </xdr:to>
    <xdr:sp macro="" textlink="">
      <xdr:nvSpPr>
        <xdr:cNvPr id="22" name="Rounded Rectangle 10">
          <a:hlinkClick xmlns:r="http://schemas.openxmlformats.org/officeDocument/2006/relationships" r:id="rId10"/>
          <a:extLst>
            <a:ext uri="{FF2B5EF4-FFF2-40B4-BE49-F238E27FC236}">
              <a16:creationId xmlns:a16="http://schemas.microsoft.com/office/drawing/2014/main" id="{8B37CED1-880E-4FAD-834D-298A4134B721}"/>
            </a:ext>
          </a:extLst>
        </xdr:cNvPr>
        <xdr:cNvSpPr/>
      </xdr:nvSpPr>
      <xdr:spPr>
        <a:xfrm>
          <a:off x="17178888" y="20279092"/>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943C591E-AADE-4E2F-B982-122C823324F7}"/>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33DAC9D9-A78E-4F0A-A6F0-90F0BF5A2E95}"/>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292100</xdr:colOff>
      <xdr:row>1</xdr:row>
      <xdr:rowOff>122464</xdr:rowOff>
    </xdr:from>
    <xdr:ext cx="3416300" cy="1312806"/>
    <xdr:pic>
      <xdr:nvPicPr>
        <xdr:cNvPr id="11" name="Picture 6" descr="Red Gold Logo">
          <a:extLst>
            <a:ext uri="{FF2B5EF4-FFF2-40B4-BE49-F238E27FC236}">
              <a16:creationId xmlns:a16="http://schemas.microsoft.com/office/drawing/2014/main" id="{40624BA1-B967-4645-885D-4638DB4756FF}"/>
            </a:ext>
          </a:extLst>
        </xdr:cNvPr>
        <xdr:cNvPicPr>
          <a:picLocks noChangeAspect="1"/>
        </xdr:cNvPicPr>
      </xdr:nvPicPr>
      <xdr:blipFill>
        <a:blip xmlns:r="http://schemas.openxmlformats.org/officeDocument/2006/relationships" r:embed="rId3"/>
        <a:stretch>
          <a:fillRect/>
        </a:stretch>
      </xdr:blipFill>
      <xdr:spPr>
        <a:xfrm>
          <a:off x="15736207" y="122464"/>
          <a:ext cx="3416300" cy="1312806"/>
        </a:xfrm>
        <a:prstGeom prst="rect">
          <a:avLst/>
        </a:prstGeom>
      </xdr:spPr>
    </xdr:pic>
    <xdr:clientData/>
  </xdr:oneCellAnchor>
  <xdr:oneCellAnchor>
    <xdr:from>
      <xdr:col>21</xdr:col>
      <xdr:colOff>570593</xdr:colOff>
      <xdr:row>1</xdr:row>
      <xdr:rowOff>232229</xdr:rowOff>
    </xdr:from>
    <xdr:ext cx="2872570" cy="934662"/>
    <xdr:pic>
      <xdr:nvPicPr>
        <xdr:cNvPr id="10" name="Picture 7" descr="Synergy Logo">
          <a:extLst>
            <a:ext uri="{FF2B5EF4-FFF2-40B4-BE49-F238E27FC236}">
              <a16:creationId xmlns:a16="http://schemas.microsoft.com/office/drawing/2014/main" id="{23F75A40-1BFB-4803-84FF-01D29BBB8944}"/>
            </a:ext>
          </a:extLst>
        </xdr:cNvPr>
        <xdr:cNvPicPr>
          <a:picLocks noChangeAspect="1"/>
        </xdr:cNvPicPr>
      </xdr:nvPicPr>
      <xdr:blipFill>
        <a:blip xmlns:r="http://schemas.openxmlformats.org/officeDocument/2006/relationships" r:embed="rId4"/>
        <a:stretch>
          <a:fillRect/>
        </a:stretch>
      </xdr:blipFill>
      <xdr:spPr>
        <a:xfrm>
          <a:off x="19634200" y="232229"/>
          <a:ext cx="2872570" cy="934662"/>
        </a:xfrm>
        <a:prstGeom prst="rect">
          <a:avLst/>
        </a:prstGeom>
      </xdr:spPr>
    </xdr:pic>
    <xdr:clientData/>
  </xdr:oneCellAnchor>
  <xdr:twoCellAnchor>
    <xdr:from>
      <xdr:col>3</xdr:col>
      <xdr:colOff>31750</xdr:colOff>
      <xdr:row>5</xdr:row>
      <xdr:rowOff>111125</xdr:rowOff>
    </xdr:from>
    <xdr:to>
      <xdr:col>9</xdr:col>
      <xdr:colOff>650876</xdr:colOff>
      <xdr:row>5</xdr:row>
      <xdr:rowOff>450851</xdr:rowOff>
    </xdr:to>
    <xdr:sp macro="" textlink="">
      <xdr:nvSpPr>
        <xdr:cNvPr id="12" name="Rounded Rectangle 5">
          <a:hlinkClick xmlns:r="http://schemas.openxmlformats.org/officeDocument/2006/relationships" r:id="rId5"/>
          <a:extLst>
            <a:ext uri="{FF2B5EF4-FFF2-40B4-BE49-F238E27FC236}">
              <a16:creationId xmlns:a16="http://schemas.microsoft.com/office/drawing/2014/main" id="{9A6A4CA3-517B-47F8-919D-127D3610510C}"/>
            </a:ext>
          </a:extLst>
        </xdr:cNvPr>
        <xdr:cNvSpPr/>
      </xdr:nvSpPr>
      <xdr:spPr>
        <a:xfrm>
          <a:off x="5349875" y="17621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835025</xdr:colOff>
      <xdr:row>0</xdr:row>
      <xdr:rowOff>977900</xdr:rowOff>
    </xdr:to>
    <xdr:pic>
      <xdr:nvPicPr>
        <xdr:cNvPr id="5" name="Graphic 4" descr="Warning with solid fill">
          <a:extLst>
            <a:ext uri="{FF2B5EF4-FFF2-40B4-BE49-F238E27FC236}">
              <a16:creationId xmlns:a16="http://schemas.microsoft.com/office/drawing/2014/main" id="{C95781B4-B81B-4E08-A3AA-186F782BF1A2}"/>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1"/>
          <a:ext cx="920750" cy="904874"/>
        </a:xfrm>
        <a:prstGeom prst="rect">
          <a:avLst/>
        </a:prstGeom>
      </xdr:spPr>
    </xdr:pic>
    <xdr:clientData/>
  </xdr:twoCellAnchor>
  <xdr:twoCellAnchor>
    <xdr:from>
      <xdr:col>17</xdr:col>
      <xdr:colOff>269875</xdr:colOff>
      <xdr:row>27</xdr:row>
      <xdr:rowOff>317500</xdr:rowOff>
    </xdr:from>
    <xdr:to>
      <xdr:col>24</xdr:col>
      <xdr:colOff>669349</xdr:colOff>
      <xdr:row>27</xdr:row>
      <xdr:rowOff>683056</xdr:rowOff>
    </xdr:to>
    <xdr:sp macro="" textlink="">
      <xdr:nvSpPr>
        <xdr:cNvPr id="14" name="Rounded Rectangle 10">
          <a:hlinkClick xmlns:r="http://schemas.openxmlformats.org/officeDocument/2006/relationships" r:id="rId8"/>
          <a:extLst>
            <a:ext uri="{FF2B5EF4-FFF2-40B4-BE49-F238E27FC236}">
              <a16:creationId xmlns:a16="http://schemas.microsoft.com/office/drawing/2014/main" id="{E14C6161-CE0E-4CA8-B8AA-8AF895A27E74}"/>
            </a:ext>
          </a:extLst>
        </xdr:cNvPr>
        <xdr:cNvSpPr/>
      </xdr:nvSpPr>
      <xdr:spPr>
        <a:xfrm>
          <a:off x="17081500" y="12223750"/>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1063625</xdr:colOff>
      <xdr:row>5</xdr:row>
      <xdr:rowOff>95250</xdr:rowOff>
    </xdr:from>
    <xdr:to>
      <xdr:col>2</xdr:col>
      <xdr:colOff>4099433</xdr:colOff>
      <xdr:row>5</xdr:row>
      <xdr:rowOff>441448</xdr:rowOff>
    </xdr:to>
    <xdr:sp macro="" textlink="">
      <xdr:nvSpPr>
        <xdr:cNvPr id="13" name="Rounded Rectangle 4">
          <a:hlinkClick xmlns:r="http://schemas.openxmlformats.org/officeDocument/2006/relationships" r:id="rId9"/>
          <a:extLst>
            <a:ext uri="{FF2B5EF4-FFF2-40B4-BE49-F238E27FC236}">
              <a16:creationId xmlns:a16="http://schemas.microsoft.com/office/drawing/2014/main" id="{737F9117-E139-4AD0-B034-6C025D6EAAB3}"/>
            </a:ext>
          </a:extLst>
        </xdr:cNvPr>
        <xdr:cNvSpPr/>
      </xdr:nvSpPr>
      <xdr:spPr>
        <a:xfrm>
          <a:off x="2635250" y="481012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EA2A80DD-BB83-4605-AF6A-B311A50973E9}"/>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7B0BB10E-1421-423C-99A1-FF1B4B2F35A2}"/>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101600</xdr:colOff>
      <xdr:row>1</xdr:row>
      <xdr:rowOff>0</xdr:rowOff>
    </xdr:from>
    <xdr:ext cx="3416300" cy="1312806"/>
    <xdr:pic>
      <xdr:nvPicPr>
        <xdr:cNvPr id="10" name="Picture 7" descr="Red Gold Logo">
          <a:extLst>
            <a:ext uri="{FF2B5EF4-FFF2-40B4-BE49-F238E27FC236}">
              <a16:creationId xmlns:a16="http://schemas.microsoft.com/office/drawing/2014/main" id="{72A229C6-B5DE-4B6A-B620-1F97DE5C79EB}"/>
            </a:ext>
          </a:extLst>
        </xdr:cNvPr>
        <xdr:cNvPicPr>
          <a:picLocks noChangeAspect="1"/>
        </xdr:cNvPicPr>
      </xdr:nvPicPr>
      <xdr:blipFill>
        <a:blip xmlns:r="http://schemas.openxmlformats.org/officeDocument/2006/relationships" r:embed="rId3"/>
        <a:stretch>
          <a:fillRect/>
        </a:stretch>
      </xdr:blipFill>
      <xdr:spPr>
        <a:xfrm>
          <a:off x="19564350" y="0"/>
          <a:ext cx="3416300" cy="1312806"/>
        </a:xfrm>
        <a:prstGeom prst="rect">
          <a:avLst/>
        </a:prstGeom>
      </xdr:spPr>
    </xdr:pic>
    <xdr:clientData/>
  </xdr:oneCellAnchor>
  <xdr:oneCellAnchor>
    <xdr:from>
      <xdr:col>20</xdr:col>
      <xdr:colOff>584200</xdr:colOff>
      <xdr:row>1</xdr:row>
      <xdr:rowOff>177800</xdr:rowOff>
    </xdr:from>
    <xdr:ext cx="2872570" cy="934662"/>
    <xdr:pic>
      <xdr:nvPicPr>
        <xdr:cNvPr id="9" name="Picture 8" descr="Synergy Logo">
          <a:extLst>
            <a:ext uri="{FF2B5EF4-FFF2-40B4-BE49-F238E27FC236}">
              <a16:creationId xmlns:a16="http://schemas.microsoft.com/office/drawing/2014/main" id="{B565C168-3299-4CCB-9EEA-B419955F324B}"/>
            </a:ext>
          </a:extLst>
        </xdr:cNvPr>
        <xdr:cNvPicPr>
          <a:picLocks noChangeAspect="1"/>
        </xdr:cNvPicPr>
      </xdr:nvPicPr>
      <xdr:blipFill>
        <a:blip xmlns:r="http://schemas.openxmlformats.org/officeDocument/2006/relationships" r:embed="rId4"/>
        <a:stretch>
          <a:fillRect/>
        </a:stretch>
      </xdr:blipFill>
      <xdr:spPr>
        <a:xfrm>
          <a:off x="12776200" y="177800"/>
          <a:ext cx="2872570" cy="934662"/>
        </a:xfrm>
        <a:prstGeom prst="rect">
          <a:avLst/>
        </a:prstGeom>
      </xdr:spPr>
    </xdr:pic>
    <xdr:clientData/>
  </xdr:oneCellAnchor>
  <xdr:twoCellAnchor>
    <xdr:from>
      <xdr:col>3</xdr:col>
      <xdr:colOff>714375</xdr:colOff>
      <xdr:row>6</xdr:row>
      <xdr:rowOff>63500</xdr:rowOff>
    </xdr:from>
    <xdr:to>
      <xdr:col>9</xdr:col>
      <xdr:colOff>650876</xdr:colOff>
      <xdr:row>6</xdr:row>
      <xdr:rowOff>403226</xdr:rowOff>
    </xdr:to>
    <xdr:sp macro="" textlink="">
      <xdr:nvSpPr>
        <xdr:cNvPr id="11" name="Rounded Rectangle 5">
          <a:hlinkClick xmlns:r="http://schemas.openxmlformats.org/officeDocument/2006/relationships" r:id="rId5"/>
          <a:extLst>
            <a:ext uri="{FF2B5EF4-FFF2-40B4-BE49-F238E27FC236}">
              <a16:creationId xmlns:a16="http://schemas.microsoft.com/office/drawing/2014/main" id="{0AFCCD0D-A70C-40AC-800D-6A85D0C691B4}"/>
            </a:ext>
          </a:extLst>
        </xdr:cNvPr>
        <xdr:cNvSpPr/>
      </xdr:nvSpPr>
      <xdr:spPr>
        <a:xfrm>
          <a:off x="9112250" y="1698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692150</xdr:colOff>
      <xdr:row>0</xdr:row>
      <xdr:rowOff>977900</xdr:rowOff>
    </xdr:to>
    <xdr:pic>
      <xdr:nvPicPr>
        <xdr:cNvPr id="5" name="Graphic 4" descr="Warning with solid fill">
          <a:extLst>
            <a:ext uri="{FF2B5EF4-FFF2-40B4-BE49-F238E27FC236}">
              <a16:creationId xmlns:a16="http://schemas.microsoft.com/office/drawing/2014/main" id="{3D6E133F-EE66-447B-9197-4E1E468F89BA}"/>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1"/>
          <a:ext cx="920750" cy="904874"/>
        </a:xfrm>
        <a:prstGeom prst="rect">
          <a:avLst/>
        </a:prstGeom>
      </xdr:spPr>
    </xdr:pic>
    <xdr:clientData/>
  </xdr:twoCellAnchor>
  <xdr:twoCellAnchor>
    <xdr:from>
      <xdr:col>5</xdr:col>
      <xdr:colOff>399012</xdr:colOff>
      <xdr:row>47</xdr:row>
      <xdr:rowOff>63867</xdr:rowOff>
    </xdr:from>
    <xdr:to>
      <xdr:col>16</xdr:col>
      <xdr:colOff>684763</xdr:colOff>
      <xdr:row>47</xdr:row>
      <xdr:rowOff>354380</xdr:rowOff>
    </xdr:to>
    <xdr:sp macro="" textlink="">
      <xdr:nvSpPr>
        <xdr:cNvPr id="14" name="Rounded Rectangle 6">
          <a:hlinkClick xmlns:r="http://schemas.openxmlformats.org/officeDocument/2006/relationships" r:id="rId8"/>
          <a:extLst>
            <a:ext uri="{FF2B5EF4-FFF2-40B4-BE49-F238E27FC236}">
              <a16:creationId xmlns:a16="http://schemas.microsoft.com/office/drawing/2014/main" id="{C2E57AAF-74F3-4712-9280-1F74C93DB925}"/>
            </a:ext>
          </a:extLst>
        </xdr:cNvPr>
        <xdr:cNvSpPr/>
      </xdr:nvSpPr>
      <xdr:spPr>
        <a:xfrm>
          <a:off x="10019262" y="18113742"/>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3714750</xdr:colOff>
      <xdr:row>6</xdr:row>
      <xdr:rowOff>63500</xdr:rowOff>
    </xdr:from>
    <xdr:to>
      <xdr:col>3</xdr:col>
      <xdr:colOff>638683</xdr:colOff>
      <xdr:row>6</xdr:row>
      <xdr:rowOff>409698</xdr:rowOff>
    </xdr:to>
    <xdr:sp macro="" textlink="">
      <xdr:nvSpPr>
        <xdr:cNvPr id="17" name="Rounded Rectangle 4">
          <a:hlinkClick xmlns:r="http://schemas.openxmlformats.org/officeDocument/2006/relationships" r:id="rId9"/>
          <a:extLst>
            <a:ext uri="{FF2B5EF4-FFF2-40B4-BE49-F238E27FC236}">
              <a16:creationId xmlns:a16="http://schemas.microsoft.com/office/drawing/2014/main" id="{5256619A-FE5C-4CCF-B94D-82C8009A3066}"/>
            </a:ext>
          </a:extLst>
        </xdr:cNvPr>
        <xdr:cNvSpPr/>
      </xdr:nvSpPr>
      <xdr:spPr>
        <a:xfrm>
          <a:off x="5238750" y="498475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16</xdr:col>
      <xdr:colOff>764138</xdr:colOff>
      <xdr:row>45</xdr:row>
      <xdr:rowOff>181342</xdr:rowOff>
    </xdr:from>
    <xdr:to>
      <xdr:col>23</xdr:col>
      <xdr:colOff>687362</xdr:colOff>
      <xdr:row>47</xdr:row>
      <xdr:rowOff>387717</xdr:rowOff>
    </xdr:to>
    <xdr:sp macro="" textlink="">
      <xdr:nvSpPr>
        <xdr:cNvPr id="16" name="Rounded Rectangle 10">
          <a:hlinkClick xmlns:r="http://schemas.openxmlformats.org/officeDocument/2006/relationships" r:id="rId10"/>
          <a:extLst>
            <a:ext uri="{FF2B5EF4-FFF2-40B4-BE49-F238E27FC236}">
              <a16:creationId xmlns:a16="http://schemas.microsoft.com/office/drawing/2014/main" id="{5586A5AA-578B-405C-BB0B-6004788AEEE4}"/>
            </a:ext>
          </a:extLst>
        </xdr:cNvPr>
        <xdr:cNvSpPr/>
      </xdr:nvSpPr>
      <xdr:spPr>
        <a:xfrm>
          <a:off x="19464888" y="1791371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BE81704C-E033-4302-9960-16D5956D96E2}"/>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BF1B4B37-5737-4F88-9DC3-0977579A5B6D}"/>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17</xdr:col>
      <xdr:colOff>299357</xdr:colOff>
      <xdr:row>1</xdr:row>
      <xdr:rowOff>190502</xdr:rowOff>
    </xdr:from>
    <xdr:ext cx="917944" cy="1062329"/>
    <xdr:pic>
      <xdr:nvPicPr>
        <xdr:cNvPr id="7" name="Picture 6" descr="Affinity Group Logo">
          <a:extLst>
            <a:ext uri="{FF2B5EF4-FFF2-40B4-BE49-F238E27FC236}">
              <a16:creationId xmlns:a16="http://schemas.microsoft.com/office/drawing/2014/main" id="{AF136B11-D733-4030-BF49-6F04678DAC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62557" y="190502"/>
          <a:ext cx="917944" cy="1062329"/>
        </a:xfrm>
        <a:prstGeom prst="rect">
          <a:avLst/>
        </a:prstGeom>
      </xdr:spPr>
    </xdr:pic>
    <xdr:clientData/>
  </xdr:oneCellAnchor>
  <xdr:oneCellAnchor>
    <xdr:from>
      <xdr:col>20</xdr:col>
      <xdr:colOff>104312</xdr:colOff>
      <xdr:row>1</xdr:row>
      <xdr:rowOff>108858</xdr:rowOff>
    </xdr:from>
    <xdr:ext cx="2671535" cy="1184107"/>
    <xdr:pic>
      <xdr:nvPicPr>
        <xdr:cNvPr id="8" name="Picture 7" descr="Rich Chicks Logo">
          <a:extLst>
            <a:ext uri="{FF2B5EF4-FFF2-40B4-BE49-F238E27FC236}">
              <a16:creationId xmlns:a16="http://schemas.microsoft.com/office/drawing/2014/main" id="{74FADA81-6F0D-4458-930A-130B1CE2CAC4}"/>
            </a:ext>
          </a:extLst>
        </xdr:cNvPr>
        <xdr:cNvPicPr>
          <a:picLocks noChangeAspect="1"/>
        </xdr:cNvPicPr>
      </xdr:nvPicPr>
      <xdr:blipFill>
        <a:blip xmlns:r="http://schemas.openxmlformats.org/officeDocument/2006/relationships" r:embed="rId4"/>
        <a:stretch>
          <a:fillRect/>
        </a:stretch>
      </xdr:blipFill>
      <xdr:spPr>
        <a:xfrm>
          <a:off x="12296312" y="108858"/>
          <a:ext cx="2671535" cy="1184107"/>
        </a:xfrm>
        <a:prstGeom prst="rect">
          <a:avLst/>
        </a:prstGeom>
      </xdr:spPr>
    </xdr:pic>
    <xdr:clientData/>
  </xdr:oneCellAnchor>
  <xdr:twoCellAnchor>
    <xdr:from>
      <xdr:col>3</xdr:col>
      <xdr:colOff>1031875</xdr:colOff>
      <xdr:row>5</xdr:row>
      <xdr:rowOff>79375</xdr:rowOff>
    </xdr:from>
    <xdr:to>
      <xdr:col>9</xdr:col>
      <xdr:colOff>1031876</xdr:colOff>
      <xdr:row>5</xdr:row>
      <xdr:rowOff>419101</xdr:rowOff>
    </xdr:to>
    <xdr:sp macro="" textlink="">
      <xdr:nvSpPr>
        <xdr:cNvPr id="9" name="Rounded Rectangle 5">
          <a:hlinkClick xmlns:r="http://schemas.openxmlformats.org/officeDocument/2006/relationships" r:id="rId5"/>
          <a:extLst>
            <a:ext uri="{FF2B5EF4-FFF2-40B4-BE49-F238E27FC236}">
              <a16:creationId xmlns:a16="http://schemas.microsoft.com/office/drawing/2014/main" id="{6C895614-3251-406E-8472-B508883480EF}"/>
            </a:ext>
          </a:extLst>
        </xdr:cNvPr>
        <xdr:cNvSpPr/>
      </xdr:nvSpPr>
      <xdr:spPr>
        <a:xfrm>
          <a:off x="5556250" y="16351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835025</xdr:colOff>
      <xdr:row>0</xdr:row>
      <xdr:rowOff>977900</xdr:rowOff>
    </xdr:to>
    <xdr:pic>
      <xdr:nvPicPr>
        <xdr:cNvPr id="5" name="Graphic 4" descr="Warning with solid fill">
          <a:extLst>
            <a:ext uri="{FF2B5EF4-FFF2-40B4-BE49-F238E27FC236}">
              <a16:creationId xmlns:a16="http://schemas.microsoft.com/office/drawing/2014/main" id="{97F180DA-9E9F-44F6-9ED7-0150C94F1A71}"/>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1"/>
          <a:ext cx="920750" cy="904874"/>
        </a:xfrm>
        <a:prstGeom prst="rect">
          <a:avLst/>
        </a:prstGeom>
      </xdr:spPr>
    </xdr:pic>
    <xdr:clientData/>
  </xdr:twoCellAnchor>
  <xdr:twoCellAnchor>
    <xdr:from>
      <xdr:col>14</xdr:col>
      <xdr:colOff>0</xdr:colOff>
      <xdr:row>37</xdr:row>
      <xdr:rowOff>31750</xdr:rowOff>
    </xdr:from>
    <xdr:to>
      <xdr:col>22</xdr:col>
      <xdr:colOff>66099</xdr:colOff>
      <xdr:row>39</xdr:row>
      <xdr:rowOff>111556</xdr:rowOff>
    </xdr:to>
    <xdr:sp macro="" textlink="">
      <xdr:nvSpPr>
        <xdr:cNvPr id="14" name="Rounded Rectangle 10">
          <a:hlinkClick xmlns:r="http://schemas.openxmlformats.org/officeDocument/2006/relationships" r:id="rId8"/>
          <a:extLst>
            <a:ext uri="{FF2B5EF4-FFF2-40B4-BE49-F238E27FC236}">
              <a16:creationId xmlns:a16="http://schemas.microsoft.com/office/drawing/2014/main" id="{DEBB8036-B879-4041-89AC-22B262E31FFF}"/>
            </a:ext>
          </a:extLst>
        </xdr:cNvPr>
        <xdr:cNvSpPr/>
      </xdr:nvSpPr>
      <xdr:spPr>
        <a:xfrm>
          <a:off x="14366875" y="14922500"/>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1555750</xdr:colOff>
      <xdr:row>5</xdr:row>
      <xdr:rowOff>79375</xdr:rowOff>
    </xdr:from>
    <xdr:to>
      <xdr:col>3</xdr:col>
      <xdr:colOff>956183</xdr:colOff>
      <xdr:row>5</xdr:row>
      <xdr:rowOff>425573</xdr:rowOff>
    </xdr:to>
    <xdr:sp macro="" textlink="">
      <xdr:nvSpPr>
        <xdr:cNvPr id="13" name="Rounded Rectangle 4">
          <a:hlinkClick xmlns:r="http://schemas.openxmlformats.org/officeDocument/2006/relationships" r:id="rId9"/>
          <a:extLst>
            <a:ext uri="{FF2B5EF4-FFF2-40B4-BE49-F238E27FC236}">
              <a16:creationId xmlns:a16="http://schemas.microsoft.com/office/drawing/2014/main" id="{9F1A1D93-5417-4C0A-AE7D-CE61E47B091C}"/>
            </a:ext>
          </a:extLst>
        </xdr:cNvPr>
        <xdr:cNvSpPr/>
      </xdr:nvSpPr>
      <xdr:spPr>
        <a:xfrm>
          <a:off x="2524125" y="463550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CC3BDAA7-51F6-4069-9244-5CD49D9DFD19}"/>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EC3F55E2-EE0A-4281-A152-7EC6032C2FCC}"/>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17</xdr:col>
      <xdr:colOff>79375</xdr:colOff>
      <xdr:row>1</xdr:row>
      <xdr:rowOff>179162</xdr:rowOff>
    </xdr:from>
    <xdr:ext cx="907360" cy="1047966"/>
    <xdr:pic>
      <xdr:nvPicPr>
        <xdr:cNvPr id="11" name="Picture 7" descr="Affinity Group Logo">
          <a:extLst>
            <a:ext uri="{FF2B5EF4-FFF2-40B4-BE49-F238E27FC236}">
              <a16:creationId xmlns:a16="http://schemas.microsoft.com/office/drawing/2014/main" id="{4D209EB4-84F1-4096-BA0B-8A2C9684689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954500" y="179162"/>
          <a:ext cx="907360" cy="1047966"/>
        </a:xfrm>
        <a:prstGeom prst="rect">
          <a:avLst/>
        </a:prstGeom>
      </xdr:spPr>
    </xdr:pic>
    <xdr:clientData/>
  </xdr:oneCellAnchor>
  <xdr:oneCellAnchor>
    <xdr:from>
      <xdr:col>19</xdr:col>
      <xdr:colOff>311443</xdr:colOff>
      <xdr:row>1</xdr:row>
      <xdr:rowOff>95250</xdr:rowOff>
    </xdr:from>
    <xdr:ext cx="2657928" cy="1169744"/>
    <xdr:pic>
      <xdr:nvPicPr>
        <xdr:cNvPr id="12" name="Picture 8" descr="Rich Chicks Logo">
          <a:extLst>
            <a:ext uri="{FF2B5EF4-FFF2-40B4-BE49-F238E27FC236}">
              <a16:creationId xmlns:a16="http://schemas.microsoft.com/office/drawing/2014/main" id="{60C1F514-9FE5-44C5-8096-E6B322C394CD}"/>
            </a:ext>
          </a:extLst>
        </xdr:cNvPr>
        <xdr:cNvPicPr>
          <a:picLocks noChangeAspect="1"/>
        </xdr:cNvPicPr>
      </xdr:nvPicPr>
      <xdr:blipFill>
        <a:blip xmlns:r="http://schemas.openxmlformats.org/officeDocument/2006/relationships" r:embed="rId4"/>
        <a:stretch>
          <a:fillRect/>
        </a:stretch>
      </xdr:blipFill>
      <xdr:spPr>
        <a:xfrm>
          <a:off x="18774068" y="95250"/>
          <a:ext cx="2657928" cy="1169744"/>
        </a:xfrm>
        <a:prstGeom prst="rect">
          <a:avLst/>
        </a:prstGeom>
      </xdr:spPr>
    </xdr:pic>
    <xdr:clientData/>
  </xdr:oneCellAnchor>
  <xdr:twoCellAnchor>
    <xdr:from>
      <xdr:col>3</xdr:col>
      <xdr:colOff>63500</xdr:colOff>
      <xdr:row>6</xdr:row>
      <xdr:rowOff>31750</xdr:rowOff>
    </xdr:from>
    <xdr:to>
      <xdr:col>8</xdr:col>
      <xdr:colOff>746126</xdr:colOff>
      <xdr:row>6</xdr:row>
      <xdr:rowOff>371476</xdr:rowOff>
    </xdr:to>
    <xdr:sp macro="" textlink="">
      <xdr:nvSpPr>
        <xdr:cNvPr id="14" name="Rounded Rectangle 5">
          <a:hlinkClick xmlns:r="http://schemas.openxmlformats.org/officeDocument/2006/relationships" r:id="rId5"/>
          <a:extLst>
            <a:ext uri="{FF2B5EF4-FFF2-40B4-BE49-F238E27FC236}">
              <a16:creationId xmlns:a16="http://schemas.microsoft.com/office/drawing/2014/main" id="{242F7409-21BA-48F1-9FEB-D14293CD74CA}"/>
            </a:ext>
          </a:extLst>
        </xdr:cNvPr>
        <xdr:cNvSpPr/>
      </xdr:nvSpPr>
      <xdr:spPr>
        <a:xfrm>
          <a:off x="4635500" y="1698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739775</xdr:colOff>
      <xdr:row>0</xdr:row>
      <xdr:rowOff>977900</xdr:rowOff>
    </xdr:to>
    <xdr:pic>
      <xdr:nvPicPr>
        <xdr:cNvPr id="5" name="Graphic 4" descr="Warning with solid fill">
          <a:extLst>
            <a:ext uri="{FF2B5EF4-FFF2-40B4-BE49-F238E27FC236}">
              <a16:creationId xmlns:a16="http://schemas.microsoft.com/office/drawing/2014/main" id="{8D7CCAE4-9F74-4514-82C4-F9D4C1EB6907}"/>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1"/>
          <a:ext cx="920750" cy="904874"/>
        </a:xfrm>
        <a:prstGeom prst="rect">
          <a:avLst/>
        </a:prstGeom>
      </xdr:spPr>
    </xdr:pic>
    <xdr:clientData/>
  </xdr:twoCellAnchor>
  <xdr:twoCellAnchor>
    <xdr:from>
      <xdr:col>5</xdr:col>
      <xdr:colOff>811762</xdr:colOff>
      <xdr:row>41</xdr:row>
      <xdr:rowOff>159117</xdr:rowOff>
    </xdr:from>
    <xdr:to>
      <xdr:col>17</xdr:col>
      <xdr:colOff>49763</xdr:colOff>
      <xdr:row>41</xdr:row>
      <xdr:rowOff>449630</xdr:rowOff>
    </xdr:to>
    <xdr:sp macro="" textlink="">
      <xdr:nvSpPr>
        <xdr:cNvPr id="13" name="Rounded Rectangle 6">
          <a:hlinkClick xmlns:r="http://schemas.openxmlformats.org/officeDocument/2006/relationships" r:id="rId8"/>
          <a:extLst>
            <a:ext uri="{FF2B5EF4-FFF2-40B4-BE49-F238E27FC236}">
              <a16:creationId xmlns:a16="http://schemas.microsoft.com/office/drawing/2014/main" id="{D5CEFF3A-784B-4A2D-AE74-A0BAF5E34CC7}"/>
            </a:ext>
          </a:extLst>
        </xdr:cNvPr>
        <xdr:cNvSpPr/>
      </xdr:nvSpPr>
      <xdr:spPr>
        <a:xfrm>
          <a:off x="7987262" y="18034367"/>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904875</xdr:colOff>
      <xdr:row>6</xdr:row>
      <xdr:rowOff>31750</xdr:rowOff>
    </xdr:from>
    <xdr:to>
      <xdr:col>3</xdr:col>
      <xdr:colOff>3683</xdr:colOff>
      <xdr:row>6</xdr:row>
      <xdr:rowOff>377948</xdr:rowOff>
    </xdr:to>
    <xdr:sp macro="" textlink="">
      <xdr:nvSpPr>
        <xdr:cNvPr id="17" name="Rounded Rectangle 4">
          <a:hlinkClick xmlns:r="http://schemas.openxmlformats.org/officeDocument/2006/relationships" r:id="rId9"/>
          <a:extLst>
            <a:ext uri="{FF2B5EF4-FFF2-40B4-BE49-F238E27FC236}">
              <a16:creationId xmlns:a16="http://schemas.microsoft.com/office/drawing/2014/main" id="{0A2C3F1F-15BA-4527-96B3-A49D5E7F0221}"/>
            </a:ext>
          </a:extLst>
        </xdr:cNvPr>
        <xdr:cNvSpPr/>
      </xdr:nvSpPr>
      <xdr:spPr>
        <a:xfrm>
          <a:off x="1968500" y="506412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129138</xdr:colOff>
      <xdr:row>39</xdr:row>
      <xdr:rowOff>276592</xdr:rowOff>
    </xdr:from>
    <xdr:to>
      <xdr:col>23</xdr:col>
      <xdr:colOff>655612</xdr:colOff>
      <xdr:row>41</xdr:row>
      <xdr:rowOff>482967</xdr:rowOff>
    </xdr:to>
    <xdr:sp macro="" textlink="">
      <xdr:nvSpPr>
        <xdr:cNvPr id="16" name="Rounded Rectangle 10">
          <a:hlinkClick xmlns:r="http://schemas.openxmlformats.org/officeDocument/2006/relationships" r:id="rId10"/>
          <a:extLst>
            <a:ext uri="{FF2B5EF4-FFF2-40B4-BE49-F238E27FC236}">
              <a16:creationId xmlns:a16="http://schemas.microsoft.com/office/drawing/2014/main" id="{7A9FAECE-30BD-4403-8571-0C7EEE78F664}"/>
            </a:ext>
          </a:extLst>
        </xdr:cNvPr>
        <xdr:cNvSpPr/>
      </xdr:nvSpPr>
      <xdr:spPr>
        <a:xfrm>
          <a:off x="17432888" y="17834342"/>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B69E6C48-34D0-474E-B760-168B2D22FD23}"/>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CAC5EECF-03C5-4E11-A4A3-3569689663D2}"/>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17</xdr:col>
      <xdr:colOff>50801</xdr:colOff>
      <xdr:row>1</xdr:row>
      <xdr:rowOff>76200</xdr:rowOff>
    </xdr:from>
    <xdr:ext cx="2310130" cy="1247775"/>
    <xdr:pic>
      <xdr:nvPicPr>
        <xdr:cNvPr id="8" name="Graphic 7" descr="Bake Crafters Logo">
          <a:extLst>
            <a:ext uri="{FF2B5EF4-FFF2-40B4-BE49-F238E27FC236}">
              <a16:creationId xmlns:a16="http://schemas.microsoft.com/office/drawing/2014/main" id="{9E061F8F-D58F-4C7A-BC8C-7034AB01FCDA}"/>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414001" y="76200"/>
          <a:ext cx="2310130" cy="1247775"/>
        </a:xfrm>
        <a:prstGeom prst="rect">
          <a:avLst/>
        </a:prstGeom>
      </xdr:spPr>
    </xdr:pic>
    <xdr:clientData/>
  </xdr:oneCellAnchor>
  <xdr:oneCellAnchor>
    <xdr:from>
      <xdr:col>20</xdr:col>
      <xdr:colOff>279400</xdr:colOff>
      <xdr:row>1</xdr:row>
      <xdr:rowOff>304800</xdr:rowOff>
    </xdr:from>
    <xdr:ext cx="3292650" cy="647644"/>
    <xdr:pic>
      <xdr:nvPicPr>
        <xdr:cNvPr id="9" name="Picture 8" descr="Lakeland  Logo">
          <a:extLst>
            <a:ext uri="{FF2B5EF4-FFF2-40B4-BE49-F238E27FC236}">
              <a16:creationId xmlns:a16="http://schemas.microsoft.com/office/drawing/2014/main" id="{C4CBA1E4-33B9-4070-8D5A-6D79B98BF65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471400" y="190500"/>
          <a:ext cx="3292650" cy="647644"/>
        </a:xfrm>
        <a:prstGeom prst="rect">
          <a:avLst/>
        </a:prstGeom>
      </xdr:spPr>
    </xdr:pic>
    <xdr:clientData/>
  </xdr:oneCellAnchor>
  <xdr:twoCellAnchor>
    <xdr:from>
      <xdr:col>3</xdr:col>
      <xdr:colOff>47625</xdr:colOff>
      <xdr:row>6</xdr:row>
      <xdr:rowOff>47625</xdr:rowOff>
    </xdr:from>
    <xdr:to>
      <xdr:col>9</xdr:col>
      <xdr:colOff>571501</xdr:colOff>
      <xdr:row>6</xdr:row>
      <xdr:rowOff>387351</xdr:rowOff>
    </xdr:to>
    <xdr:sp macro="" textlink="">
      <xdr:nvSpPr>
        <xdr:cNvPr id="10" name="Rounded Rectangle 5">
          <a:hlinkClick xmlns:r="http://schemas.openxmlformats.org/officeDocument/2006/relationships" r:id="rId6"/>
          <a:extLst>
            <a:ext uri="{FF2B5EF4-FFF2-40B4-BE49-F238E27FC236}">
              <a16:creationId xmlns:a16="http://schemas.microsoft.com/office/drawing/2014/main" id="{5D8CF8DF-0083-4F68-91AA-0DE1518197CF}"/>
            </a:ext>
          </a:extLst>
        </xdr:cNvPr>
        <xdr:cNvSpPr/>
      </xdr:nvSpPr>
      <xdr:spPr>
        <a:xfrm>
          <a:off x="4953000" y="16827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923925</xdr:rowOff>
    </xdr:to>
    <xdr:pic>
      <xdr:nvPicPr>
        <xdr:cNvPr id="5" name="Graphic 4" descr="Warning with solid fill">
          <a:extLst>
            <a:ext uri="{FF2B5EF4-FFF2-40B4-BE49-F238E27FC236}">
              <a16:creationId xmlns:a16="http://schemas.microsoft.com/office/drawing/2014/main" id="{5DD8620E-7A7A-4B31-8704-5611DB244D31}"/>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0" y="0"/>
          <a:ext cx="920750" cy="920750"/>
        </a:xfrm>
        <a:prstGeom prst="rect">
          <a:avLst/>
        </a:prstGeom>
      </xdr:spPr>
    </xdr:pic>
    <xdr:clientData/>
  </xdr:twoCellAnchor>
  <xdr:twoCellAnchor>
    <xdr:from>
      <xdr:col>4</xdr:col>
      <xdr:colOff>481188</xdr:colOff>
      <xdr:row>39</xdr:row>
      <xdr:rowOff>124566</xdr:rowOff>
    </xdr:from>
    <xdr:to>
      <xdr:col>16</xdr:col>
      <xdr:colOff>619395</xdr:colOff>
      <xdr:row>39</xdr:row>
      <xdr:rowOff>419935</xdr:rowOff>
    </xdr:to>
    <xdr:sp macro="" textlink="">
      <xdr:nvSpPr>
        <xdr:cNvPr id="20" name="Rounded Rectangle 6">
          <a:hlinkClick xmlns:r="http://schemas.openxmlformats.org/officeDocument/2006/relationships" r:id="rId9"/>
          <a:extLst>
            <a:ext uri="{FF2B5EF4-FFF2-40B4-BE49-F238E27FC236}">
              <a16:creationId xmlns:a16="http://schemas.microsoft.com/office/drawing/2014/main" id="{F285D277-A82A-4B5B-BD0B-7B64C06F5EA7}"/>
            </a:ext>
          </a:extLst>
        </xdr:cNvPr>
        <xdr:cNvSpPr/>
      </xdr:nvSpPr>
      <xdr:spPr>
        <a:xfrm>
          <a:off x="7339188" y="16364691"/>
          <a:ext cx="9313957" cy="295369"/>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1381125</xdr:colOff>
      <xdr:row>6</xdr:row>
      <xdr:rowOff>15875</xdr:rowOff>
    </xdr:from>
    <xdr:to>
      <xdr:col>2</xdr:col>
      <xdr:colOff>4416933</xdr:colOff>
      <xdr:row>7</xdr:row>
      <xdr:rowOff>12823</xdr:rowOff>
    </xdr:to>
    <xdr:sp macro="" textlink="">
      <xdr:nvSpPr>
        <xdr:cNvPr id="21" name="Rounded Rectangle 4">
          <a:hlinkClick xmlns:r="http://schemas.openxmlformats.org/officeDocument/2006/relationships" r:id="rId10"/>
          <a:extLst>
            <a:ext uri="{FF2B5EF4-FFF2-40B4-BE49-F238E27FC236}">
              <a16:creationId xmlns:a16="http://schemas.microsoft.com/office/drawing/2014/main" id="{2A4ED4D0-1E8F-4E2E-8BD5-E49B73595B90}"/>
            </a:ext>
          </a:extLst>
        </xdr:cNvPr>
        <xdr:cNvSpPr/>
      </xdr:nvSpPr>
      <xdr:spPr>
        <a:xfrm>
          <a:off x="2492375" y="49053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16</xdr:col>
      <xdr:colOff>698770</xdr:colOff>
      <xdr:row>38</xdr:row>
      <xdr:rowOff>363438</xdr:rowOff>
    </xdr:from>
    <xdr:to>
      <xdr:col>23</xdr:col>
      <xdr:colOff>650009</xdr:colOff>
      <xdr:row>39</xdr:row>
      <xdr:rowOff>443747</xdr:rowOff>
    </xdr:to>
    <xdr:sp macro="" textlink="">
      <xdr:nvSpPr>
        <xdr:cNvPr id="19" name="Rounded Rectangle 10">
          <a:hlinkClick xmlns:r="http://schemas.openxmlformats.org/officeDocument/2006/relationships" r:id="rId11"/>
          <a:extLst>
            <a:ext uri="{FF2B5EF4-FFF2-40B4-BE49-F238E27FC236}">
              <a16:creationId xmlns:a16="http://schemas.microsoft.com/office/drawing/2014/main" id="{207D91B3-5316-46B8-AA16-D0BFC2501EE3}"/>
            </a:ext>
          </a:extLst>
        </xdr:cNvPr>
        <xdr:cNvSpPr/>
      </xdr:nvSpPr>
      <xdr:spPr>
        <a:xfrm>
          <a:off x="16732520" y="16174938"/>
          <a:ext cx="5983739" cy="508934"/>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A506A6DA-C200-4863-BCB5-E45C4FB4D53D}"/>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73BE7E1C-48F5-49BC-BA27-EF7D028AAD43}"/>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508000</xdr:colOff>
      <xdr:row>1</xdr:row>
      <xdr:rowOff>95250</xdr:rowOff>
    </xdr:from>
    <xdr:ext cx="2703465" cy="1171529"/>
    <xdr:pic>
      <xdr:nvPicPr>
        <xdr:cNvPr id="8" name="Picture 7" descr="Richland Hills Farms Logo">
          <a:extLst>
            <a:ext uri="{FF2B5EF4-FFF2-40B4-BE49-F238E27FC236}">
              <a16:creationId xmlns:a16="http://schemas.microsoft.com/office/drawing/2014/main" id="{9A7EBF4D-5F08-4B5B-AB98-0996BD907DA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61600" y="95250"/>
          <a:ext cx="2703465" cy="1171529"/>
        </a:xfrm>
        <a:prstGeom prst="rect">
          <a:avLst/>
        </a:prstGeom>
      </xdr:spPr>
    </xdr:pic>
    <xdr:clientData/>
  </xdr:oneCellAnchor>
  <xdr:oneCellAnchor>
    <xdr:from>
      <xdr:col>20</xdr:col>
      <xdr:colOff>323850</xdr:colOff>
      <xdr:row>1</xdr:row>
      <xdr:rowOff>304800</xdr:rowOff>
    </xdr:from>
    <xdr:ext cx="2981659" cy="894625"/>
    <xdr:pic>
      <xdr:nvPicPr>
        <xdr:cNvPr id="9" name="Picture 8" descr="Synergy Logo">
          <a:extLst>
            <a:ext uri="{FF2B5EF4-FFF2-40B4-BE49-F238E27FC236}">
              <a16:creationId xmlns:a16="http://schemas.microsoft.com/office/drawing/2014/main" id="{3A0E1618-D492-4F2C-A6E0-DBD74DA1C764}"/>
            </a:ext>
          </a:extLst>
        </xdr:cNvPr>
        <xdr:cNvPicPr>
          <a:picLocks noChangeAspect="1"/>
        </xdr:cNvPicPr>
      </xdr:nvPicPr>
      <xdr:blipFill>
        <a:blip xmlns:r="http://schemas.openxmlformats.org/officeDocument/2006/relationships" r:embed="rId4"/>
        <a:stretch>
          <a:fillRect/>
        </a:stretch>
      </xdr:blipFill>
      <xdr:spPr>
        <a:xfrm>
          <a:off x="12515850" y="190500"/>
          <a:ext cx="2981659" cy="894625"/>
        </a:xfrm>
        <a:prstGeom prst="rect">
          <a:avLst/>
        </a:prstGeom>
      </xdr:spPr>
    </xdr:pic>
    <xdr:clientData/>
  </xdr:oneCellAnchor>
  <xdr:twoCellAnchor>
    <xdr:from>
      <xdr:col>3</xdr:col>
      <xdr:colOff>142875</xdr:colOff>
      <xdr:row>6</xdr:row>
      <xdr:rowOff>63500</xdr:rowOff>
    </xdr:from>
    <xdr:to>
      <xdr:col>9</xdr:col>
      <xdr:colOff>666751</xdr:colOff>
      <xdr:row>6</xdr:row>
      <xdr:rowOff>403226</xdr:rowOff>
    </xdr:to>
    <xdr:sp macro="" textlink="">
      <xdr:nvSpPr>
        <xdr:cNvPr id="10" name="Rounded Rectangle 5">
          <a:hlinkClick xmlns:r="http://schemas.openxmlformats.org/officeDocument/2006/relationships" r:id="rId5"/>
          <a:extLst>
            <a:ext uri="{FF2B5EF4-FFF2-40B4-BE49-F238E27FC236}">
              <a16:creationId xmlns:a16="http://schemas.microsoft.com/office/drawing/2014/main" id="{D403B7CC-826E-4193-A38A-213251837AB6}"/>
            </a:ext>
          </a:extLst>
        </xdr:cNvPr>
        <xdr:cNvSpPr/>
      </xdr:nvSpPr>
      <xdr:spPr>
        <a:xfrm>
          <a:off x="5048250" y="1698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692150</xdr:colOff>
      <xdr:row>0</xdr:row>
      <xdr:rowOff>977900</xdr:rowOff>
    </xdr:to>
    <xdr:pic>
      <xdr:nvPicPr>
        <xdr:cNvPr id="5" name="Graphic 4" descr="Warning with solid fill">
          <a:extLst>
            <a:ext uri="{FF2B5EF4-FFF2-40B4-BE49-F238E27FC236}">
              <a16:creationId xmlns:a16="http://schemas.microsoft.com/office/drawing/2014/main" id="{734115AE-D9DE-4304-A181-FDFD58AA75F8}"/>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1"/>
          <a:ext cx="920750" cy="904874"/>
        </a:xfrm>
        <a:prstGeom prst="rect">
          <a:avLst/>
        </a:prstGeom>
      </xdr:spPr>
    </xdr:pic>
    <xdr:clientData/>
  </xdr:twoCellAnchor>
  <xdr:twoCellAnchor>
    <xdr:from>
      <xdr:col>4</xdr:col>
      <xdr:colOff>589512</xdr:colOff>
      <xdr:row>26</xdr:row>
      <xdr:rowOff>16242</xdr:rowOff>
    </xdr:from>
    <xdr:to>
      <xdr:col>16</xdr:col>
      <xdr:colOff>780013</xdr:colOff>
      <xdr:row>26</xdr:row>
      <xdr:rowOff>306755</xdr:rowOff>
    </xdr:to>
    <xdr:sp macro="" textlink="">
      <xdr:nvSpPr>
        <xdr:cNvPr id="14" name="Rounded Rectangle 6">
          <a:hlinkClick xmlns:r="http://schemas.openxmlformats.org/officeDocument/2006/relationships" r:id="rId8"/>
          <a:extLst>
            <a:ext uri="{FF2B5EF4-FFF2-40B4-BE49-F238E27FC236}">
              <a16:creationId xmlns:a16="http://schemas.microsoft.com/office/drawing/2014/main" id="{CB1CDD8E-4503-4752-9403-3BE850B2E6B9}"/>
            </a:ext>
          </a:extLst>
        </xdr:cNvPr>
        <xdr:cNvSpPr/>
      </xdr:nvSpPr>
      <xdr:spPr>
        <a:xfrm>
          <a:off x="6796637" y="11874867"/>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841375</xdr:colOff>
      <xdr:row>6</xdr:row>
      <xdr:rowOff>63500</xdr:rowOff>
    </xdr:from>
    <xdr:to>
      <xdr:col>3</xdr:col>
      <xdr:colOff>83058</xdr:colOff>
      <xdr:row>6</xdr:row>
      <xdr:rowOff>409698</xdr:rowOff>
    </xdr:to>
    <xdr:sp macro="" textlink="">
      <xdr:nvSpPr>
        <xdr:cNvPr id="20" name="Rounded Rectangle 4">
          <a:hlinkClick xmlns:r="http://schemas.openxmlformats.org/officeDocument/2006/relationships" r:id="rId9"/>
          <a:extLst>
            <a:ext uri="{FF2B5EF4-FFF2-40B4-BE49-F238E27FC236}">
              <a16:creationId xmlns:a16="http://schemas.microsoft.com/office/drawing/2014/main" id="{F8DFD9D1-E8DD-44F8-A10B-6C06CB334A13}"/>
            </a:ext>
          </a:extLst>
        </xdr:cNvPr>
        <xdr:cNvSpPr/>
      </xdr:nvSpPr>
      <xdr:spPr>
        <a:xfrm>
          <a:off x="1952625" y="498475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65638</xdr:colOff>
      <xdr:row>24</xdr:row>
      <xdr:rowOff>133717</xdr:rowOff>
    </xdr:from>
    <xdr:to>
      <xdr:col>23</xdr:col>
      <xdr:colOff>703237</xdr:colOff>
      <xdr:row>26</xdr:row>
      <xdr:rowOff>340092</xdr:rowOff>
    </xdr:to>
    <xdr:sp macro="" textlink="">
      <xdr:nvSpPr>
        <xdr:cNvPr id="16" name="Rounded Rectangle 10">
          <a:hlinkClick xmlns:r="http://schemas.openxmlformats.org/officeDocument/2006/relationships" r:id="rId10"/>
          <a:extLst>
            <a:ext uri="{FF2B5EF4-FFF2-40B4-BE49-F238E27FC236}">
              <a16:creationId xmlns:a16="http://schemas.microsoft.com/office/drawing/2014/main" id="{09A77415-9D9F-46AF-835C-0B0DF78508D5}"/>
            </a:ext>
          </a:extLst>
        </xdr:cNvPr>
        <xdr:cNvSpPr/>
      </xdr:nvSpPr>
      <xdr:spPr>
        <a:xfrm>
          <a:off x="16242263" y="11674842"/>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74D9DE09-3B8B-44A3-8CC2-C5323A8CA679}"/>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9E7490F1-E3A2-46A9-A581-F94D3511E387}"/>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19</xdr:col>
      <xdr:colOff>469900</xdr:colOff>
      <xdr:row>1</xdr:row>
      <xdr:rowOff>127000</xdr:rowOff>
    </xdr:from>
    <xdr:ext cx="2512857" cy="1249582"/>
    <xdr:pic>
      <xdr:nvPicPr>
        <xdr:cNvPr id="7" name="Picture 6" descr="Rich's Logo">
          <a:extLst>
            <a:ext uri="{FF2B5EF4-FFF2-40B4-BE49-F238E27FC236}">
              <a16:creationId xmlns:a16="http://schemas.microsoft.com/office/drawing/2014/main" id="{7083FDB4-DF81-4491-9D5C-2163028C5306}"/>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12052300" y="127000"/>
          <a:ext cx="2512857" cy="1249582"/>
        </a:xfrm>
        <a:prstGeom prst="rect">
          <a:avLst/>
        </a:prstGeom>
      </xdr:spPr>
    </xdr:pic>
    <xdr:clientData/>
  </xdr:oneCellAnchor>
  <xdr:twoCellAnchor>
    <xdr:from>
      <xdr:col>3</xdr:col>
      <xdr:colOff>63500</xdr:colOff>
      <xdr:row>5</xdr:row>
      <xdr:rowOff>63500</xdr:rowOff>
    </xdr:from>
    <xdr:to>
      <xdr:col>9</xdr:col>
      <xdr:colOff>682626</xdr:colOff>
      <xdr:row>5</xdr:row>
      <xdr:rowOff>403226</xdr:rowOff>
    </xdr:to>
    <xdr:sp macro="" textlink="">
      <xdr:nvSpPr>
        <xdr:cNvPr id="8" name="Rounded Rectangle 5">
          <a:hlinkClick xmlns:r="http://schemas.openxmlformats.org/officeDocument/2006/relationships" r:id="rId4"/>
          <a:extLst>
            <a:ext uri="{FF2B5EF4-FFF2-40B4-BE49-F238E27FC236}">
              <a16:creationId xmlns:a16="http://schemas.microsoft.com/office/drawing/2014/main" id="{72810BC3-8FCE-4B28-A702-334B6898C511}"/>
            </a:ext>
          </a:extLst>
        </xdr:cNvPr>
        <xdr:cNvSpPr/>
      </xdr:nvSpPr>
      <xdr:spPr>
        <a:xfrm>
          <a:off x="4572000" y="171450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835025</xdr:colOff>
      <xdr:row>0</xdr:row>
      <xdr:rowOff>977900</xdr:rowOff>
    </xdr:to>
    <xdr:pic>
      <xdr:nvPicPr>
        <xdr:cNvPr id="5" name="Graphic 4" descr="Warning with solid fill">
          <a:extLst>
            <a:ext uri="{FF2B5EF4-FFF2-40B4-BE49-F238E27FC236}">
              <a16:creationId xmlns:a16="http://schemas.microsoft.com/office/drawing/2014/main" id="{AB2AF5EA-D2F4-4FF0-85AA-BC9EF0C7D904}"/>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1"/>
          <a:ext cx="920750" cy="904874"/>
        </a:xfrm>
        <a:prstGeom prst="rect">
          <a:avLst/>
        </a:prstGeom>
      </xdr:spPr>
    </xdr:pic>
    <xdr:clientData/>
  </xdr:twoCellAnchor>
  <xdr:twoCellAnchor>
    <xdr:from>
      <xdr:col>17</xdr:col>
      <xdr:colOff>238125</xdr:colOff>
      <xdr:row>17</xdr:row>
      <xdr:rowOff>317500</xdr:rowOff>
    </xdr:from>
    <xdr:to>
      <xdr:col>24</xdr:col>
      <xdr:colOff>621724</xdr:colOff>
      <xdr:row>17</xdr:row>
      <xdr:rowOff>683056</xdr:rowOff>
    </xdr:to>
    <xdr:sp macro="" textlink="">
      <xdr:nvSpPr>
        <xdr:cNvPr id="13" name="Rounded Rectangle 10">
          <a:hlinkClick xmlns:r="http://schemas.openxmlformats.org/officeDocument/2006/relationships" r:id="rId7"/>
          <a:extLst>
            <a:ext uri="{FF2B5EF4-FFF2-40B4-BE49-F238E27FC236}">
              <a16:creationId xmlns:a16="http://schemas.microsoft.com/office/drawing/2014/main" id="{9EDF8874-84B5-420A-A896-B3507895F3B4}"/>
            </a:ext>
          </a:extLst>
        </xdr:cNvPr>
        <xdr:cNvSpPr/>
      </xdr:nvSpPr>
      <xdr:spPr>
        <a:xfrm>
          <a:off x="15621000" y="9128125"/>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492125</xdr:colOff>
      <xdr:row>5</xdr:row>
      <xdr:rowOff>63500</xdr:rowOff>
    </xdr:from>
    <xdr:to>
      <xdr:col>2</xdr:col>
      <xdr:colOff>3527933</xdr:colOff>
      <xdr:row>5</xdr:row>
      <xdr:rowOff>409698</xdr:rowOff>
    </xdr:to>
    <xdr:sp macro="" textlink="">
      <xdr:nvSpPr>
        <xdr:cNvPr id="12" name="Rounded Rectangle 4">
          <a:hlinkClick xmlns:r="http://schemas.openxmlformats.org/officeDocument/2006/relationships" r:id="rId8"/>
          <a:extLst>
            <a:ext uri="{FF2B5EF4-FFF2-40B4-BE49-F238E27FC236}">
              <a16:creationId xmlns:a16="http://schemas.microsoft.com/office/drawing/2014/main" id="{A7712E7C-1F29-4D3E-8137-171D047290D1}"/>
            </a:ext>
          </a:extLst>
        </xdr:cNvPr>
        <xdr:cNvSpPr/>
      </xdr:nvSpPr>
      <xdr:spPr>
        <a:xfrm>
          <a:off x="1460500" y="48418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DE2FEF02-5B96-4D29-99C3-648F715E8157}"/>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29C45F16-B5E6-4C4C-96C5-049764156F15}"/>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19</xdr:col>
      <xdr:colOff>50800</xdr:colOff>
      <xdr:row>1</xdr:row>
      <xdr:rowOff>0</xdr:rowOff>
    </xdr:from>
    <xdr:ext cx="2512857" cy="1249582"/>
    <xdr:pic>
      <xdr:nvPicPr>
        <xdr:cNvPr id="8" name="Picture 7" descr="Rich's Logo">
          <a:extLst>
            <a:ext uri="{FF2B5EF4-FFF2-40B4-BE49-F238E27FC236}">
              <a16:creationId xmlns:a16="http://schemas.microsoft.com/office/drawing/2014/main" id="{267664E4-EADF-4EF4-B98C-55BF38E8D022}"/>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11633200" y="0"/>
          <a:ext cx="2512857" cy="1249582"/>
        </a:xfrm>
        <a:prstGeom prst="rect">
          <a:avLst/>
        </a:prstGeom>
      </xdr:spPr>
    </xdr:pic>
    <xdr:clientData/>
  </xdr:oneCellAnchor>
  <xdr:twoCellAnchor>
    <xdr:from>
      <xdr:col>3</xdr:col>
      <xdr:colOff>127000</xdr:colOff>
      <xdr:row>6</xdr:row>
      <xdr:rowOff>63500</xdr:rowOff>
    </xdr:from>
    <xdr:to>
      <xdr:col>9</xdr:col>
      <xdr:colOff>650876</xdr:colOff>
      <xdr:row>6</xdr:row>
      <xdr:rowOff>403226</xdr:rowOff>
    </xdr:to>
    <xdr:sp macro="" textlink="">
      <xdr:nvSpPr>
        <xdr:cNvPr id="9" name="Rounded Rectangle 5">
          <a:hlinkClick xmlns:r="http://schemas.openxmlformats.org/officeDocument/2006/relationships" r:id="rId4"/>
          <a:extLst>
            <a:ext uri="{FF2B5EF4-FFF2-40B4-BE49-F238E27FC236}">
              <a16:creationId xmlns:a16="http://schemas.microsoft.com/office/drawing/2014/main" id="{D10053CF-F89E-4422-88C0-F6D3EFDF4EB5}"/>
            </a:ext>
          </a:extLst>
        </xdr:cNvPr>
        <xdr:cNvSpPr/>
      </xdr:nvSpPr>
      <xdr:spPr>
        <a:xfrm>
          <a:off x="5032375" y="1698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692150</xdr:colOff>
      <xdr:row>0</xdr:row>
      <xdr:rowOff>977900</xdr:rowOff>
    </xdr:to>
    <xdr:pic>
      <xdr:nvPicPr>
        <xdr:cNvPr id="5" name="Graphic 4" descr="Warning with solid fill">
          <a:extLst>
            <a:ext uri="{FF2B5EF4-FFF2-40B4-BE49-F238E27FC236}">
              <a16:creationId xmlns:a16="http://schemas.microsoft.com/office/drawing/2014/main" id="{826C7C96-A5F4-4C56-B8A2-F3233470E587}"/>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1"/>
          <a:ext cx="920750" cy="904874"/>
        </a:xfrm>
        <a:prstGeom prst="rect">
          <a:avLst/>
        </a:prstGeom>
      </xdr:spPr>
    </xdr:pic>
    <xdr:clientData/>
  </xdr:twoCellAnchor>
  <xdr:twoCellAnchor>
    <xdr:from>
      <xdr:col>4</xdr:col>
      <xdr:colOff>478387</xdr:colOff>
      <xdr:row>23</xdr:row>
      <xdr:rowOff>286117</xdr:rowOff>
    </xdr:from>
    <xdr:to>
      <xdr:col>16</xdr:col>
      <xdr:colOff>668888</xdr:colOff>
      <xdr:row>25</xdr:row>
      <xdr:rowOff>259130</xdr:rowOff>
    </xdr:to>
    <xdr:sp macro="" textlink="">
      <xdr:nvSpPr>
        <xdr:cNvPr id="13" name="Rounded Rectangle 6">
          <a:hlinkClick xmlns:r="http://schemas.openxmlformats.org/officeDocument/2006/relationships" r:id="rId7"/>
          <a:extLst>
            <a:ext uri="{FF2B5EF4-FFF2-40B4-BE49-F238E27FC236}">
              <a16:creationId xmlns:a16="http://schemas.microsoft.com/office/drawing/2014/main" id="{7E38076F-57E4-44B2-AB12-981D138D8E23}"/>
            </a:ext>
          </a:extLst>
        </xdr:cNvPr>
        <xdr:cNvSpPr/>
      </xdr:nvSpPr>
      <xdr:spPr>
        <a:xfrm>
          <a:off x="6685512" y="11557367"/>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793750</xdr:colOff>
      <xdr:row>6</xdr:row>
      <xdr:rowOff>63500</xdr:rowOff>
    </xdr:from>
    <xdr:to>
      <xdr:col>3</xdr:col>
      <xdr:colOff>35433</xdr:colOff>
      <xdr:row>6</xdr:row>
      <xdr:rowOff>409698</xdr:rowOff>
    </xdr:to>
    <xdr:sp macro="" textlink="">
      <xdr:nvSpPr>
        <xdr:cNvPr id="16" name="Rounded Rectangle 4">
          <a:hlinkClick xmlns:r="http://schemas.openxmlformats.org/officeDocument/2006/relationships" r:id="rId8"/>
          <a:extLst>
            <a:ext uri="{FF2B5EF4-FFF2-40B4-BE49-F238E27FC236}">
              <a16:creationId xmlns:a16="http://schemas.microsoft.com/office/drawing/2014/main" id="{640B369E-1D33-40A2-9FEB-A37E1AB53BF8}"/>
            </a:ext>
          </a:extLst>
        </xdr:cNvPr>
        <xdr:cNvSpPr/>
      </xdr:nvSpPr>
      <xdr:spPr>
        <a:xfrm>
          <a:off x="1905000" y="49688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16</xdr:col>
      <xdr:colOff>748263</xdr:colOff>
      <xdr:row>23</xdr:row>
      <xdr:rowOff>86092</xdr:rowOff>
    </xdr:from>
    <xdr:to>
      <xdr:col>23</xdr:col>
      <xdr:colOff>671487</xdr:colOff>
      <xdr:row>25</xdr:row>
      <xdr:rowOff>292467</xdr:rowOff>
    </xdr:to>
    <xdr:sp macro="" textlink="">
      <xdr:nvSpPr>
        <xdr:cNvPr id="15" name="Rounded Rectangle 10">
          <a:hlinkClick xmlns:r="http://schemas.openxmlformats.org/officeDocument/2006/relationships" r:id="rId9"/>
          <a:extLst>
            <a:ext uri="{FF2B5EF4-FFF2-40B4-BE49-F238E27FC236}">
              <a16:creationId xmlns:a16="http://schemas.microsoft.com/office/drawing/2014/main" id="{5D3A91E0-B054-40A4-A0FF-44EFED561E78}"/>
            </a:ext>
          </a:extLst>
        </xdr:cNvPr>
        <xdr:cNvSpPr/>
      </xdr:nvSpPr>
      <xdr:spPr>
        <a:xfrm>
          <a:off x="16131138" y="11357342"/>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74E6EA29-E37D-4874-8D69-8C052BA4DD04}"/>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FA9B8848-6D0F-4DD6-A60F-43ED8DE983B8}"/>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19</xdr:col>
      <xdr:colOff>50800</xdr:colOff>
      <xdr:row>1</xdr:row>
      <xdr:rowOff>0</xdr:rowOff>
    </xdr:from>
    <xdr:ext cx="2512857" cy="1249582"/>
    <xdr:pic>
      <xdr:nvPicPr>
        <xdr:cNvPr id="8" name="Picture 7" descr="Rich's Logo">
          <a:extLst>
            <a:ext uri="{FF2B5EF4-FFF2-40B4-BE49-F238E27FC236}">
              <a16:creationId xmlns:a16="http://schemas.microsoft.com/office/drawing/2014/main" id="{3CAB3B67-6453-440F-ABE2-62D4772A0C94}"/>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11633200" y="0"/>
          <a:ext cx="2512857" cy="1249582"/>
        </a:xfrm>
        <a:prstGeom prst="rect">
          <a:avLst/>
        </a:prstGeom>
      </xdr:spPr>
    </xdr:pic>
    <xdr:clientData/>
  </xdr:oneCellAnchor>
  <xdr:twoCellAnchor>
    <xdr:from>
      <xdr:col>3</xdr:col>
      <xdr:colOff>142875</xdr:colOff>
      <xdr:row>6</xdr:row>
      <xdr:rowOff>63500</xdr:rowOff>
    </xdr:from>
    <xdr:to>
      <xdr:col>9</xdr:col>
      <xdr:colOff>666751</xdr:colOff>
      <xdr:row>6</xdr:row>
      <xdr:rowOff>403226</xdr:rowOff>
    </xdr:to>
    <xdr:sp macro="" textlink="">
      <xdr:nvSpPr>
        <xdr:cNvPr id="9" name="Rounded Rectangle 5">
          <a:hlinkClick xmlns:r="http://schemas.openxmlformats.org/officeDocument/2006/relationships" r:id="rId4"/>
          <a:extLst>
            <a:ext uri="{FF2B5EF4-FFF2-40B4-BE49-F238E27FC236}">
              <a16:creationId xmlns:a16="http://schemas.microsoft.com/office/drawing/2014/main" id="{ADB8E3E4-5A65-44C5-93D0-6CC9CE83DEC0}"/>
            </a:ext>
          </a:extLst>
        </xdr:cNvPr>
        <xdr:cNvSpPr/>
      </xdr:nvSpPr>
      <xdr:spPr>
        <a:xfrm>
          <a:off x="5048250" y="1698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692150</xdr:colOff>
      <xdr:row>0</xdr:row>
      <xdr:rowOff>977900</xdr:rowOff>
    </xdr:to>
    <xdr:pic>
      <xdr:nvPicPr>
        <xdr:cNvPr id="5" name="Graphic 4" descr="Warning with solid fill">
          <a:extLst>
            <a:ext uri="{FF2B5EF4-FFF2-40B4-BE49-F238E27FC236}">
              <a16:creationId xmlns:a16="http://schemas.microsoft.com/office/drawing/2014/main" id="{B7D87503-6F9C-44A3-8293-A0D3BD6D6414}"/>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1"/>
          <a:ext cx="920750" cy="904874"/>
        </a:xfrm>
        <a:prstGeom prst="rect">
          <a:avLst/>
        </a:prstGeom>
      </xdr:spPr>
    </xdr:pic>
    <xdr:clientData/>
  </xdr:twoCellAnchor>
  <xdr:twoCellAnchor>
    <xdr:from>
      <xdr:col>4</xdr:col>
      <xdr:colOff>494262</xdr:colOff>
      <xdr:row>47</xdr:row>
      <xdr:rowOff>367</xdr:rowOff>
    </xdr:from>
    <xdr:to>
      <xdr:col>16</xdr:col>
      <xdr:colOff>684763</xdr:colOff>
      <xdr:row>47</xdr:row>
      <xdr:rowOff>290880</xdr:rowOff>
    </xdr:to>
    <xdr:sp macro="" textlink="">
      <xdr:nvSpPr>
        <xdr:cNvPr id="13" name="Rounded Rectangle 6">
          <a:hlinkClick xmlns:r="http://schemas.openxmlformats.org/officeDocument/2006/relationships" r:id="rId7"/>
          <a:extLst>
            <a:ext uri="{FF2B5EF4-FFF2-40B4-BE49-F238E27FC236}">
              <a16:creationId xmlns:a16="http://schemas.microsoft.com/office/drawing/2014/main" id="{532BF739-7F68-4E6F-9434-A1C7C8C9E759}"/>
            </a:ext>
          </a:extLst>
        </xdr:cNvPr>
        <xdr:cNvSpPr/>
      </xdr:nvSpPr>
      <xdr:spPr>
        <a:xfrm>
          <a:off x="6701387" y="18621742"/>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825500</xdr:colOff>
      <xdr:row>6</xdr:row>
      <xdr:rowOff>63500</xdr:rowOff>
    </xdr:from>
    <xdr:to>
      <xdr:col>3</xdr:col>
      <xdr:colOff>67183</xdr:colOff>
      <xdr:row>6</xdr:row>
      <xdr:rowOff>409698</xdr:rowOff>
    </xdr:to>
    <xdr:sp macro="" textlink="">
      <xdr:nvSpPr>
        <xdr:cNvPr id="18" name="Rounded Rectangle 4">
          <a:hlinkClick xmlns:r="http://schemas.openxmlformats.org/officeDocument/2006/relationships" r:id="rId8"/>
          <a:extLst>
            <a:ext uri="{FF2B5EF4-FFF2-40B4-BE49-F238E27FC236}">
              <a16:creationId xmlns:a16="http://schemas.microsoft.com/office/drawing/2014/main" id="{4E88F690-8A09-4518-82AA-149B1D0950CC}"/>
            </a:ext>
          </a:extLst>
        </xdr:cNvPr>
        <xdr:cNvSpPr/>
      </xdr:nvSpPr>
      <xdr:spPr>
        <a:xfrm>
          <a:off x="1936750" y="493712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16</xdr:col>
      <xdr:colOff>764138</xdr:colOff>
      <xdr:row>45</xdr:row>
      <xdr:rowOff>117842</xdr:rowOff>
    </xdr:from>
    <xdr:to>
      <xdr:col>23</xdr:col>
      <xdr:colOff>687362</xdr:colOff>
      <xdr:row>47</xdr:row>
      <xdr:rowOff>324217</xdr:rowOff>
    </xdr:to>
    <xdr:sp macro="" textlink="">
      <xdr:nvSpPr>
        <xdr:cNvPr id="15" name="Rounded Rectangle 10">
          <a:hlinkClick xmlns:r="http://schemas.openxmlformats.org/officeDocument/2006/relationships" r:id="rId9"/>
          <a:extLst>
            <a:ext uri="{FF2B5EF4-FFF2-40B4-BE49-F238E27FC236}">
              <a16:creationId xmlns:a16="http://schemas.microsoft.com/office/drawing/2014/main" id="{C9B2C08F-6099-4A3E-BB6D-62AF4F359735}"/>
            </a:ext>
          </a:extLst>
        </xdr:cNvPr>
        <xdr:cNvSpPr/>
      </xdr:nvSpPr>
      <xdr:spPr>
        <a:xfrm>
          <a:off x="16147013" y="1842171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4" name="Pentagon 1">
          <a:hlinkClick xmlns:r="http://schemas.openxmlformats.org/officeDocument/2006/relationships" r:id="rId1"/>
          <a:extLst>
            <a:ext uri="{FF2B5EF4-FFF2-40B4-BE49-F238E27FC236}">
              <a16:creationId xmlns:a16="http://schemas.microsoft.com/office/drawing/2014/main" id="{B8642114-B357-4DC1-8F7C-E17EB54964F6}"/>
            </a:ext>
          </a:extLst>
        </xdr:cNvPr>
        <xdr:cNvSpPr/>
      </xdr:nvSpPr>
      <xdr:spPr>
        <a:xfrm flipH="1">
          <a:off x="1028699" y="638174"/>
          <a:ext cx="6762750"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5" name="Pentagon 3">
          <a:hlinkClick xmlns:r="http://schemas.openxmlformats.org/officeDocument/2006/relationships" r:id="rId2"/>
          <a:extLst>
            <a:ext uri="{FF2B5EF4-FFF2-40B4-BE49-F238E27FC236}">
              <a16:creationId xmlns:a16="http://schemas.microsoft.com/office/drawing/2014/main" id="{7EA2784E-18C5-466E-808C-FC2E0B96E3B7}"/>
            </a:ext>
          </a:extLst>
        </xdr:cNvPr>
        <xdr:cNvSpPr/>
      </xdr:nvSpPr>
      <xdr:spPr>
        <a:xfrm>
          <a:off x="8020050" y="638175"/>
          <a:ext cx="6409944"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3</xdr:col>
      <xdr:colOff>39686</xdr:colOff>
      <xdr:row>6</xdr:row>
      <xdr:rowOff>65088</xdr:rowOff>
    </xdr:from>
    <xdr:to>
      <xdr:col>7</xdr:col>
      <xdr:colOff>471994</xdr:colOff>
      <xdr:row>6</xdr:row>
      <xdr:rowOff>381000</xdr:rowOff>
    </xdr:to>
    <xdr:sp macro="" textlink="">
      <xdr:nvSpPr>
        <xdr:cNvPr id="7" name="Rounded Rectangle 5">
          <a:hlinkClick xmlns:r="http://schemas.openxmlformats.org/officeDocument/2006/relationships" r:id="rId3"/>
          <a:extLst>
            <a:ext uri="{FF2B5EF4-FFF2-40B4-BE49-F238E27FC236}">
              <a16:creationId xmlns:a16="http://schemas.microsoft.com/office/drawing/2014/main" id="{7F7B21B8-E2DF-414A-918B-08E1DFB872E1}"/>
            </a:ext>
          </a:extLst>
        </xdr:cNvPr>
        <xdr:cNvSpPr/>
      </xdr:nvSpPr>
      <xdr:spPr>
        <a:xfrm>
          <a:off x="4964111" y="1703388"/>
          <a:ext cx="3756533" cy="315912"/>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692150</xdr:colOff>
      <xdr:row>0</xdr:row>
      <xdr:rowOff>974725</xdr:rowOff>
    </xdr:to>
    <xdr:pic>
      <xdr:nvPicPr>
        <xdr:cNvPr id="10" name="Graphic 9" descr="Warning with solid fill">
          <a:extLst>
            <a:ext uri="{FF2B5EF4-FFF2-40B4-BE49-F238E27FC236}">
              <a16:creationId xmlns:a16="http://schemas.microsoft.com/office/drawing/2014/main" id="{1CA6763A-4F9A-40B8-A995-8E42222F7D6A}"/>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0" y="1"/>
          <a:ext cx="920750" cy="974724"/>
        </a:xfrm>
        <a:prstGeom prst="rect">
          <a:avLst/>
        </a:prstGeom>
      </xdr:spPr>
    </xdr:pic>
    <xdr:clientData/>
  </xdr:twoCellAnchor>
  <xdr:twoCellAnchor>
    <xdr:from>
      <xdr:col>4</xdr:col>
      <xdr:colOff>541887</xdr:colOff>
      <xdr:row>39</xdr:row>
      <xdr:rowOff>16242</xdr:rowOff>
    </xdr:from>
    <xdr:to>
      <xdr:col>16</xdr:col>
      <xdr:colOff>732388</xdr:colOff>
      <xdr:row>40</xdr:row>
      <xdr:rowOff>116255</xdr:rowOff>
    </xdr:to>
    <xdr:sp macro="" textlink="">
      <xdr:nvSpPr>
        <xdr:cNvPr id="14" name="Rounded Rectangle 6">
          <a:hlinkClick xmlns:r="http://schemas.openxmlformats.org/officeDocument/2006/relationships" r:id="rId6"/>
          <a:extLst>
            <a:ext uri="{FF2B5EF4-FFF2-40B4-BE49-F238E27FC236}">
              <a16:creationId xmlns:a16="http://schemas.microsoft.com/office/drawing/2014/main" id="{4E076961-A459-4A4F-B15F-F8F8EB789BF8}"/>
            </a:ext>
          </a:extLst>
        </xdr:cNvPr>
        <xdr:cNvSpPr/>
      </xdr:nvSpPr>
      <xdr:spPr>
        <a:xfrm>
          <a:off x="6749012" y="14795867"/>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730250</xdr:colOff>
      <xdr:row>6</xdr:row>
      <xdr:rowOff>63500</xdr:rowOff>
    </xdr:from>
    <xdr:to>
      <xdr:col>2</xdr:col>
      <xdr:colOff>3766058</xdr:colOff>
      <xdr:row>6</xdr:row>
      <xdr:rowOff>409698</xdr:rowOff>
    </xdr:to>
    <xdr:sp macro="" textlink="">
      <xdr:nvSpPr>
        <xdr:cNvPr id="20" name="Rounded Rectangle 4">
          <a:hlinkClick xmlns:r="http://schemas.openxmlformats.org/officeDocument/2006/relationships" r:id="rId7"/>
          <a:extLst>
            <a:ext uri="{FF2B5EF4-FFF2-40B4-BE49-F238E27FC236}">
              <a16:creationId xmlns:a16="http://schemas.microsoft.com/office/drawing/2014/main" id="{C303F066-94D6-446C-8CBC-E793A1539AA3}"/>
            </a:ext>
          </a:extLst>
        </xdr:cNvPr>
        <xdr:cNvSpPr/>
      </xdr:nvSpPr>
      <xdr:spPr>
        <a:xfrm>
          <a:off x="1841500" y="473075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18013</xdr:colOff>
      <xdr:row>38</xdr:row>
      <xdr:rowOff>6717</xdr:rowOff>
    </xdr:from>
    <xdr:to>
      <xdr:col>23</xdr:col>
      <xdr:colOff>734987</xdr:colOff>
      <xdr:row>40</xdr:row>
      <xdr:rowOff>149592</xdr:rowOff>
    </xdr:to>
    <xdr:sp macro="" textlink="">
      <xdr:nvSpPr>
        <xdr:cNvPr id="16" name="Rounded Rectangle 10">
          <a:hlinkClick xmlns:r="http://schemas.openxmlformats.org/officeDocument/2006/relationships" r:id="rId8"/>
          <a:extLst>
            <a:ext uri="{FF2B5EF4-FFF2-40B4-BE49-F238E27FC236}">
              <a16:creationId xmlns:a16="http://schemas.microsoft.com/office/drawing/2014/main" id="{2FB5DD4E-4E0D-42EC-AEA9-E60668AB60EF}"/>
            </a:ext>
          </a:extLst>
        </xdr:cNvPr>
        <xdr:cNvSpPr/>
      </xdr:nvSpPr>
      <xdr:spPr>
        <a:xfrm>
          <a:off x="16194638" y="14595842"/>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91F30111-8387-4687-AA1E-3472AB33D381}"/>
            </a:ext>
          </a:extLst>
        </xdr:cNvPr>
        <xdr:cNvSpPr/>
      </xdr:nvSpPr>
      <xdr:spPr>
        <a:xfrm flipH="1">
          <a:off x="1028699" y="638174"/>
          <a:ext cx="7810500"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19E0D5EF-165F-411C-AC9F-51C8532DC44D}"/>
            </a:ext>
          </a:extLst>
        </xdr:cNvPr>
        <xdr:cNvSpPr/>
      </xdr:nvSpPr>
      <xdr:spPr>
        <a:xfrm>
          <a:off x="9067800" y="638175"/>
          <a:ext cx="6409944" cy="247651"/>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3</xdr:col>
      <xdr:colOff>31750</xdr:colOff>
      <xdr:row>6</xdr:row>
      <xdr:rowOff>47625</xdr:rowOff>
    </xdr:from>
    <xdr:to>
      <xdr:col>9</xdr:col>
      <xdr:colOff>555626</xdr:colOff>
      <xdr:row>6</xdr:row>
      <xdr:rowOff>387351</xdr:rowOff>
    </xdr:to>
    <xdr:sp macro="" textlink="">
      <xdr:nvSpPr>
        <xdr:cNvPr id="7" name="Rounded Rectangle 5">
          <a:hlinkClick xmlns:r="http://schemas.openxmlformats.org/officeDocument/2006/relationships" r:id="rId3"/>
          <a:extLst>
            <a:ext uri="{FF2B5EF4-FFF2-40B4-BE49-F238E27FC236}">
              <a16:creationId xmlns:a16="http://schemas.microsoft.com/office/drawing/2014/main" id="{10AC8275-7B6D-4E81-920A-A176D80213FC}"/>
            </a:ext>
          </a:extLst>
        </xdr:cNvPr>
        <xdr:cNvSpPr/>
      </xdr:nvSpPr>
      <xdr:spPr>
        <a:xfrm>
          <a:off x="5927725" y="1685925"/>
          <a:ext cx="52768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18</xdr:col>
      <xdr:colOff>381000</xdr:colOff>
      <xdr:row>1</xdr:row>
      <xdr:rowOff>142875</xdr:rowOff>
    </xdr:from>
    <xdr:to>
      <xdr:col>22</xdr:col>
      <xdr:colOff>34018</xdr:colOff>
      <xdr:row>3</xdr:row>
      <xdr:rowOff>201839</xdr:rowOff>
    </xdr:to>
    <xdr:pic>
      <xdr:nvPicPr>
        <xdr:cNvPr id="9" name="Picture 8" descr="Wild Mike's Ultimate Pizza Logo">
          <a:extLst>
            <a:ext uri="{FF2B5EF4-FFF2-40B4-BE49-F238E27FC236}">
              <a16:creationId xmlns:a16="http://schemas.microsoft.com/office/drawing/2014/main" id="{967FE0C2-1DB8-493E-8098-93BD035EE1FB}"/>
            </a:ext>
          </a:extLst>
        </xdr:cNvPr>
        <xdr:cNvPicPr>
          <a:picLocks noChangeAspect="1"/>
        </xdr:cNvPicPr>
      </xdr:nvPicPr>
      <xdr:blipFill>
        <a:blip xmlns:r="http://schemas.openxmlformats.org/officeDocument/2006/relationships" r:embed="rId4"/>
        <a:stretch>
          <a:fillRect/>
        </a:stretch>
      </xdr:blipFill>
      <xdr:spPr>
        <a:xfrm>
          <a:off x="18399125" y="142875"/>
          <a:ext cx="3240768" cy="1217839"/>
        </a:xfrm>
        <a:prstGeom prst="rect">
          <a:avLst/>
        </a:prstGeom>
      </xdr:spPr>
    </xdr:pic>
    <xdr:clientData/>
  </xdr:twoCellAnchor>
  <xdr:twoCellAnchor editAs="oneCell">
    <xdr:from>
      <xdr:col>0</xdr:col>
      <xdr:colOff>0</xdr:colOff>
      <xdr:row>0</xdr:row>
      <xdr:rowOff>1</xdr:rowOff>
    </xdr:from>
    <xdr:to>
      <xdr:col>1</xdr:col>
      <xdr:colOff>692150</xdr:colOff>
      <xdr:row>0</xdr:row>
      <xdr:rowOff>974725</xdr:rowOff>
    </xdr:to>
    <xdr:pic>
      <xdr:nvPicPr>
        <xdr:cNvPr id="8" name="Graphic 7" descr="Warning with solid fill">
          <a:extLst>
            <a:ext uri="{FF2B5EF4-FFF2-40B4-BE49-F238E27FC236}">
              <a16:creationId xmlns:a16="http://schemas.microsoft.com/office/drawing/2014/main" id="{6E2E65DE-D296-47C2-9BC9-E7E09366BC48}"/>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1"/>
          <a:ext cx="920750" cy="904874"/>
        </a:xfrm>
        <a:prstGeom prst="rect">
          <a:avLst/>
        </a:prstGeom>
      </xdr:spPr>
    </xdr:pic>
    <xdr:clientData/>
  </xdr:twoCellAnchor>
  <xdr:twoCellAnchor>
    <xdr:from>
      <xdr:col>4</xdr:col>
      <xdr:colOff>653012</xdr:colOff>
      <xdr:row>44</xdr:row>
      <xdr:rowOff>63867</xdr:rowOff>
    </xdr:from>
    <xdr:to>
      <xdr:col>16</xdr:col>
      <xdr:colOff>780013</xdr:colOff>
      <xdr:row>44</xdr:row>
      <xdr:rowOff>354380</xdr:rowOff>
    </xdr:to>
    <xdr:sp macro="" textlink="">
      <xdr:nvSpPr>
        <xdr:cNvPr id="13" name="Rounded Rectangle 6">
          <a:hlinkClick xmlns:r="http://schemas.openxmlformats.org/officeDocument/2006/relationships" r:id="rId7"/>
          <a:extLst>
            <a:ext uri="{FF2B5EF4-FFF2-40B4-BE49-F238E27FC236}">
              <a16:creationId xmlns:a16="http://schemas.microsoft.com/office/drawing/2014/main" id="{952008C0-0589-45C1-AD76-9C06CD3242ED}"/>
            </a:ext>
          </a:extLst>
        </xdr:cNvPr>
        <xdr:cNvSpPr/>
      </xdr:nvSpPr>
      <xdr:spPr>
        <a:xfrm>
          <a:off x="7844387" y="16970742"/>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1381125</xdr:colOff>
      <xdr:row>6</xdr:row>
      <xdr:rowOff>47625</xdr:rowOff>
    </xdr:from>
    <xdr:to>
      <xdr:col>2</xdr:col>
      <xdr:colOff>4416933</xdr:colOff>
      <xdr:row>6</xdr:row>
      <xdr:rowOff>393823</xdr:rowOff>
    </xdr:to>
    <xdr:sp macro="" textlink="">
      <xdr:nvSpPr>
        <xdr:cNvPr id="17" name="Rounded Rectangle 4">
          <a:hlinkClick xmlns:r="http://schemas.openxmlformats.org/officeDocument/2006/relationships" r:id="rId8"/>
          <a:extLst>
            <a:ext uri="{FF2B5EF4-FFF2-40B4-BE49-F238E27FC236}">
              <a16:creationId xmlns:a16="http://schemas.microsoft.com/office/drawing/2014/main" id="{DDB2EDF2-65B5-43D4-85BB-D040661B7406}"/>
            </a:ext>
          </a:extLst>
        </xdr:cNvPr>
        <xdr:cNvSpPr/>
      </xdr:nvSpPr>
      <xdr:spPr>
        <a:xfrm>
          <a:off x="2825750" y="565150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65638</xdr:colOff>
      <xdr:row>42</xdr:row>
      <xdr:rowOff>260717</xdr:rowOff>
    </xdr:from>
    <xdr:to>
      <xdr:col>23</xdr:col>
      <xdr:colOff>782612</xdr:colOff>
      <xdr:row>44</xdr:row>
      <xdr:rowOff>387717</xdr:rowOff>
    </xdr:to>
    <xdr:sp macro="" textlink="">
      <xdr:nvSpPr>
        <xdr:cNvPr id="15" name="Rounded Rectangle 10">
          <a:hlinkClick xmlns:r="http://schemas.openxmlformats.org/officeDocument/2006/relationships" r:id="rId9"/>
          <a:extLst>
            <a:ext uri="{FF2B5EF4-FFF2-40B4-BE49-F238E27FC236}">
              <a16:creationId xmlns:a16="http://schemas.microsoft.com/office/drawing/2014/main" id="{A834AF73-E4AB-478F-85ED-516E5AC6AA3F}"/>
            </a:ext>
          </a:extLst>
        </xdr:cNvPr>
        <xdr:cNvSpPr/>
      </xdr:nvSpPr>
      <xdr:spPr>
        <a:xfrm>
          <a:off x="17290013" y="1677071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B81529D0-4263-4E23-94D0-B501BBBE81D2}"/>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A9D91612-B9AD-4D17-A1ED-1FE4D98D6E98}"/>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19</xdr:col>
      <xdr:colOff>571501</xdr:colOff>
      <xdr:row>1</xdr:row>
      <xdr:rowOff>51955</xdr:rowOff>
    </xdr:from>
    <xdr:ext cx="902159" cy="1268751"/>
    <xdr:pic>
      <xdr:nvPicPr>
        <xdr:cNvPr id="8" name="Picture 7" descr="Schwan's Logo">
          <a:extLst>
            <a:ext uri="{FF2B5EF4-FFF2-40B4-BE49-F238E27FC236}">
              <a16:creationId xmlns:a16="http://schemas.microsoft.com/office/drawing/2014/main" id="{ED68CA39-63FE-4D9F-A0E6-21EDF2D9FB0F}"/>
            </a:ext>
          </a:extLst>
        </xdr:cNvPr>
        <xdr:cNvPicPr>
          <a:picLocks noChangeAspect="1"/>
        </xdr:cNvPicPr>
      </xdr:nvPicPr>
      <xdr:blipFill>
        <a:blip xmlns:r="http://schemas.openxmlformats.org/officeDocument/2006/relationships" r:embed="rId3"/>
        <a:stretch>
          <a:fillRect/>
        </a:stretch>
      </xdr:blipFill>
      <xdr:spPr>
        <a:xfrm>
          <a:off x="12153901" y="51955"/>
          <a:ext cx="902159" cy="1268751"/>
        </a:xfrm>
        <a:prstGeom prst="rect">
          <a:avLst/>
        </a:prstGeom>
      </xdr:spPr>
    </xdr:pic>
    <xdr:clientData/>
  </xdr:oneCellAnchor>
  <xdr:twoCellAnchor>
    <xdr:from>
      <xdr:col>3</xdr:col>
      <xdr:colOff>127000</xdr:colOff>
      <xdr:row>6</xdr:row>
      <xdr:rowOff>63500</xdr:rowOff>
    </xdr:from>
    <xdr:to>
      <xdr:col>9</xdr:col>
      <xdr:colOff>650876</xdr:colOff>
      <xdr:row>6</xdr:row>
      <xdr:rowOff>403226</xdr:rowOff>
    </xdr:to>
    <xdr:sp macro="" textlink="">
      <xdr:nvSpPr>
        <xdr:cNvPr id="9" name="Rounded Rectangle 5">
          <a:hlinkClick xmlns:r="http://schemas.openxmlformats.org/officeDocument/2006/relationships" r:id="rId4"/>
          <a:extLst>
            <a:ext uri="{FF2B5EF4-FFF2-40B4-BE49-F238E27FC236}">
              <a16:creationId xmlns:a16="http://schemas.microsoft.com/office/drawing/2014/main" id="{2C8E6534-F859-4DF9-9C35-9955526E446B}"/>
            </a:ext>
          </a:extLst>
        </xdr:cNvPr>
        <xdr:cNvSpPr/>
      </xdr:nvSpPr>
      <xdr:spPr>
        <a:xfrm>
          <a:off x="5540375" y="1698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692150</xdr:colOff>
      <xdr:row>0</xdr:row>
      <xdr:rowOff>977900</xdr:rowOff>
    </xdr:to>
    <xdr:pic>
      <xdr:nvPicPr>
        <xdr:cNvPr id="5" name="Graphic 4" descr="Warning with solid fill">
          <a:extLst>
            <a:ext uri="{FF2B5EF4-FFF2-40B4-BE49-F238E27FC236}">
              <a16:creationId xmlns:a16="http://schemas.microsoft.com/office/drawing/2014/main" id="{C86A81E2-8A2A-470F-93F3-AC49ECC262EC}"/>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1"/>
          <a:ext cx="920750" cy="904874"/>
        </a:xfrm>
        <a:prstGeom prst="rect">
          <a:avLst/>
        </a:prstGeom>
      </xdr:spPr>
    </xdr:pic>
    <xdr:clientData/>
  </xdr:twoCellAnchor>
  <xdr:twoCellAnchor>
    <xdr:from>
      <xdr:col>4</xdr:col>
      <xdr:colOff>573637</xdr:colOff>
      <xdr:row>51</xdr:row>
      <xdr:rowOff>32117</xdr:rowOff>
    </xdr:from>
    <xdr:to>
      <xdr:col>16</xdr:col>
      <xdr:colOff>764138</xdr:colOff>
      <xdr:row>51</xdr:row>
      <xdr:rowOff>322630</xdr:rowOff>
    </xdr:to>
    <xdr:sp macro="" textlink="">
      <xdr:nvSpPr>
        <xdr:cNvPr id="13" name="Rounded Rectangle 6">
          <a:hlinkClick xmlns:r="http://schemas.openxmlformats.org/officeDocument/2006/relationships" r:id="rId7"/>
          <a:extLst>
            <a:ext uri="{FF2B5EF4-FFF2-40B4-BE49-F238E27FC236}">
              <a16:creationId xmlns:a16="http://schemas.microsoft.com/office/drawing/2014/main" id="{CF22AE5A-CA4E-4716-A7C0-1BE3CBA62709}"/>
            </a:ext>
          </a:extLst>
        </xdr:cNvPr>
        <xdr:cNvSpPr/>
      </xdr:nvSpPr>
      <xdr:spPr>
        <a:xfrm>
          <a:off x="8431762" y="18812242"/>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2492375</xdr:colOff>
      <xdr:row>6</xdr:row>
      <xdr:rowOff>63500</xdr:rowOff>
    </xdr:from>
    <xdr:to>
      <xdr:col>3</xdr:col>
      <xdr:colOff>83058</xdr:colOff>
      <xdr:row>6</xdr:row>
      <xdr:rowOff>409698</xdr:rowOff>
    </xdr:to>
    <xdr:sp macro="" textlink="">
      <xdr:nvSpPr>
        <xdr:cNvPr id="16" name="Rounded Rectangle 4">
          <a:hlinkClick xmlns:r="http://schemas.openxmlformats.org/officeDocument/2006/relationships" r:id="rId8"/>
          <a:extLst>
            <a:ext uri="{FF2B5EF4-FFF2-40B4-BE49-F238E27FC236}">
              <a16:creationId xmlns:a16="http://schemas.microsoft.com/office/drawing/2014/main" id="{AFCAE2F5-C841-4C50-A740-77EC937FDB9C}"/>
            </a:ext>
          </a:extLst>
        </xdr:cNvPr>
        <xdr:cNvSpPr/>
      </xdr:nvSpPr>
      <xdr:spPr>
        <a:xfrm>
          <a:off x="3603625" y="488950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49763</xdr:colOff>
      <xdr:row>49</xdr:row>
      <xdr:rowOff>149592</xdr:rowOff>
    </xdr:from>
    <xdr:to>
      <xdr:col>23</xdr:col>
      <xdr:colOff>766737</xdr:colOff>
      <xdr:row>51</xdr:row>
      <xdr:rowOff>355967</xdr:rowOff>
    </xdr:to>
    <xdr:sp macro="" textlink="">
      <xdr:nvSpPr>
        <xdr:cNvPr id="15" name="Rounded Rectangle 10">
          <a:hlinkClick xmlns:r="http://schemas.openxmlformats.org/officeDocument/2006/relationships" r:id="rId9"/>
          <a:extLst>
            <a:ext uri="{FF2B5EF4-FFF2-40B4-BE49-F238E27FC236}">
              <a16:creationId xmlns:a16="http://schemas.microsoft.com/office/drawing/2014/main" id="{9785AE93-99CB-4F7E-AA77-6494E1F1E7F3}"/>
            </a:ext>
          </a:extLst>
        </xdr:cNvPr>
        <xdr:cNvSpPr/>
      </xdr:nvSpPr>
      <xdr:spPr>
        <a:xfrm>
          <a:off x="17877388" y="1861221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401C5971-C3D4-4205-BAA9-740A4CA57A4C}"/>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35D35721-0BBE-427C-80FD-15EF5597794F}"/>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19</xdr:col>
      <xdr:colOff>825500</xdr:colOff>
      <xdr:row>1</xdr:row>
      <xdr:rowOff>79375</xdr:rowOff>
    </xdr:from>
    <xdr:ext cx="971217" cy="1240776"/>
    <xdr:pic>
      <xdr:nvPicPr>
        <xdr:cNvPr id="8" name="Picture 7" descr="Schwan's Logo">
          <a:extLst>
            <a:ext uri="{FF2B5EF4-FFF2-40B4-BE49-F238E27FC236}">
              <a16:creationId xmlns:a16="http://schemas.microsoft.com/office/drawing/2014/main" id="{3D0C8B4B-8087-4AF5-8DEE-C875023E7B5E}"/>
            </a:ext>
          </a:extLst>
        </xdr:cNvPr>
        <xdr:cNvPicPr>
          <a:picLocks noChangeAspect="1"/>
        </xdr:cNvPicPr>
      </xdr:nvPicPr>
      <xdr:blipFill>
        <a:blip xmlns:r="http://schemas.openxmlformats.org/officeDocument/2006/relationships" r:embed="rId3"/>
        <a:stretch>
          <a:fillRect/>
        </a:stretch>
      </xdr:blipFill>
      <xdr:spPr>
        <a:xfrm>
          <a:off x="12188825" y="79375"/>
          <a:ext cx="971217" cy="1240776"/>
        </a:xfrm>
        <a:prstGeom prst="rect">
          <a:avLst/>
        </a:prstGeom>
      </xdr:spPr>
    </xdr:pic>
    <xdr:clientData/>
  </xdr:oneCellAnchor>
  <xdr:twoCellAnchor>
    <xdr:from>
      <xdr:col>3</xdr:col>
      <xdr:colOff>142875</xdr:colOff>
      <xdr:row>6</xdr:row>
      <xdr:rowOff>63500</xdr:rowOff>
    </xdr:from>
    <xdr:to>
      <xdr:col>9</xdr:col>
      <xdr:colOff>666751</xdr:colOff>
      <xdr:row>6</xdr:row>
      <xdr:rowOff>403226</xdr:rowOff>
    </xdr:to>
    <xdr:sp macro="" textlink="">
      <xdr:nvSpPr>
        <xdr:cNvPr id="9" name="Rounded Rectangle 5">
          <a:hlinkClick xmlns:r="http://schemas.openxmlformats.org/officeDocument/2006/relationships" r:id="rId4"/>
          <a:extLst>
            <a:ext uri="{FF2B5EF4-FFF2-40B4-BE49-F238E27FC236}">
              <a16:creationId xmlns:a16="http://schemas.microsoft.com/office/drawing/2014/main" id="{010CE13A-8895-45BD-AC2C-0E63E4879610}"/>
            </a:ext>
          </a:extLst>
        </xdr:cNvPr>
        <xdr:cNvSpPr/>
      </xdr:nvSpPr>
      <xdr:spPr>
        <a:xfrm>
          <a:off x="5048250" y="1698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692150</xdr:colOff>
      <xdr:row>0</xdr:row>
      <xdr:rowOff>977900</xdr:rowOff>
    </xdr:to>
    <xdr:pic>
      <xdr:nvPicPr>
        <xdr:cNvPr id="5" name="Graphic 4" descr="Warning with solid fill">
          <a:extLst>
            <a:ext uri="{FF2B5EF4-FFF2-40B4-BE49-F238E27FC236}">
              <a16:creationId xmlns:a16="http://schemas.microsoft.com/office/drawing/2014/main" id="{EA0AED39-BDFC-47E0-9D2B-BEEDC3A78D4F}"/>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1"/>
          <a:ext cx="920750" cy="904874"/>
        </a:xfrm>
        <a:prstGeom prst="rect">
          <a:avLst/>
        </a:prstGeom>
      </xdr:spPr>
    </xdr:pic>
    <xdr:clientData/>
  </xdr:twoCellAnchor>
  <xdr:twoCellAnchor>
    <xdr:from>
      <xdr:col>4</xdr:col>
      <xdr:colOff>573637</xdr:colOff>
      <xdr:row>20</xdr:row>
      <xdr:rowOff>367</xdr:rowOff>
    </xdr:from>
    <xdr:to>
      <xdr:col>16</xdr:col>
      <xdr:colOff>764138</xdr:colOff>
      <xdr:row>20</xdr:row>
      <xdr:rowOff>290880</xdr:rowOff>
    </xdr:to>
    <xdr:sp macro="" textlink="">
      <xdr:nvSpPr>
        <xdr:cNvPr id="13" name="Rounded Rectangle 6">
          <a:hlinkClick xmlns:r="http://schemas.openxmlformats.org/officeDocument/2006/relationships" r:id="rId7"/>
          <a:extLst>
            <a:ext uri="{FF2B5EF4-FFF2-40B4-BE49-F238E27FC236}">
              <a16:creationId xmlns:a16="http://schemas.microsoft.com/office/drawing/2014/main" id="{B25BA2CE-CFD2-4ECE-B33E-2BC33BD5FDAE}"/>
            </a:ext>
          </a:extLst>
        </xdr:cNvPr>
        <xdr:cNvSpPr/>
      </xdr:nvSpPr>
      <xdr:spPr>
        <a:xfrm>
          <a:off x="6780762" y="10430242"/>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841375</xdr:colOff>
      <xdr:row>6</xdr:row>
      <xdr:rowOff>63500</xdr:rowOff>
    </xdr:from>
    <xdr:to>
      <xdr:col>3</xdr:col>
      <xdr:colOff>83058</xdr:colOff>
      <xdr:row>6</xdr:row>
      <xdr:rowOff>409698</xdr:rowOff>
    </xdr:to>
    <xdr:sp macro="" textlink="">
      <xdr:nvSpPr>
        <xdr:cNvPr id="21" name="Rounded Rectangle 4">
          <a:hlinkClick xmlns:r="http://schemas.openxmlformats.org/officeDocument/2006/relationships" r:id="rId8"/>
          <a:extLst>
            <a:ext uri="{FF2B5EF4-FFF2-40B4-BE49-F238E27FC236}">
              <a16:creationId xmlns:a16="http://schemas.microsoft.com/office/drawing/2014/main" id="{B8C899E3-FD78-4573-9BC9-A94AE1FA7600}"/>
            </a:ext>
          </a:extLst>
        </xdr:cNvPr>
        <xdr:cNvSpPr/>
      </xdr:nvSpPr>
      <xdr:spPr>
        <a:xfrm>
          <a:off x="1952625" y="49688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49763</xdr:colOff>
      <xdr:row>18</xdr:row>
      <xdr:rowOff>117842</xdr:rowOff>
    </xdr:from>
    <xdr:to>
      <xdr:col>23</xdr:col>
      <xdr:colOff>766737</xdr:colOff>
      <xdr:row>20</xdr:row>
      <xdr:rowOff>324217</xdr:rowOff>
    </xdr:to>
    <xdr:sp macro="" textlink="">
      <xdr:nvSpPr>
        <xdr:cNvPr id="15" name="Rounded Rectangle 10">
          <a:hlinkClick xmlns:r="http://schemas.openxmlformats.org/officeDocument/2006/relationships" r:id="rId9"/>
          <a:extLst>
            <a:ext uri="{FF2B5EF4-FFF2-40B4-BE49-F238E27FC236}">
              <a16:creationId xmlns:a16="http://schemas.microsoft.com/office/drawing/2014/main" id="{8BD3C235-69D5-4F7F-AD18-C83D9442BE8C}"/>
            </a:ext>
          </a:extLst>
        </xdr:cNvPr>
        <xdr:cNvSpPr/>
      </xdr:nvSpPr>
      <xdr:spPr>
        <a:xfrm>
          <a:off x="16226388" y="1023021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22675896-F39D-4CC6-BC30-CDE3AAB01DB4}"/>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EBCAB095-3A97-4423-AABA-97834078DF48}"/>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twoCellAnchor>
    <xdr:from>
      <xdr:col>3</xdr:col>
      <xdr:colOff>158750</xdr:colOff>
      <xdr:row>6</xdr:row>
      <xdr:rowOff>47625</xdr:rowOff>
    </xdr:from>
    <xdr:to>
      <xdr:col>9</xdr:col>
      <xdr:colOff>682626</xdr:colOff>
      <xdr:row>6</xdr:row>
      <xdr:rowOff>387351</xdr:rowOff>
    </xdr:to>
    <xdr:sp macro="" textlink="">
      <xdr:nvSpPr>
        <xdr:cNvPr id="8" name="Rounded Rectangle 5">
          <a:hlinkClick xmlns:r="http://schemas.openxmlformats.org/officeDocument/2006/relationships" r:id="rId3"/>
          <a:extLst>
            <a:ext uri="{FF2B5EF4-FFF2-40B4-BE49-F238E27FC236}">
              <a16:creationId xmlns:a16="http://schemas.microsoft.com/office/drawing/2014/main" id="{9BD564C2-2F9F-4795-B77F-0714586EC97A}"/>
            </a:ext>
          </a:extLst>
        </xdr:cNvPr>
        <xdr:cNvSpPr/>
      </xdr:nvSpPr>
      <xdr:spPr>
        <a:xfrm>
          <a:off x="5540375" y="16827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692150</xdr:colOff>
      <xdr:row>0</xdr:row>
      <xdr:rowOff>977900</xdr:rowOff>
    </xdr:to>
    <xdr:pic>
      <xdr:nvPicPr>
        <xdr:cNvPr id="5" name="Graphic 4" descr="Warning with solid fill">
          <a:extLst>
            <a:ext uri="{FF2B5EF4-FFF2-40B4-BE49-F238E27FC236}">
              <a16:creationId xmlns:a16="http://schemas.microsoft.com/office/drawing/2014/main" id="{7F3E5733-0C14-4A58-8940-25318FA321CC}"/>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0" y="1"/>
          <a:ext cx="920750" cy="904874"/>
        </a:xfrm>
        <a:prstGeom prst="rect">
          <a:avLst/>
        </a:prstGeom>
      </xdr:spPr>
    </xdr:pic>
    <xdr:clientData/>
  </xdr:twoCellAnchor>
  <xdr:twoCellAnchor>
    <xdr:from>
      <xdr:col>4</xdr:col>
      <xdr:colOff>637137</xdr:colOff>
      <xdr:row>27</xdr:row>
      <xdr:rowOff>16242</xdr:rowOff>
    </xdr:from>
    <xdr:to>
      <xdr:col>17</xdr:col>
      <xdr:colOff>33888</xdr:colOff>
      <xdr:row>27</xdr:row>
      <xdr:rowOff>306755</xdr:rowOff>
    </xdr:to>
    <xdr:sp macro="" textlink="">
      <xdr:nvSpPr>
        <xdr:cNvPr id="12" name="Rounded Rectangle 6">
          <a:hlinkClick xmlns:r="http://schemas.openxmlformats.org/officeDocument/2006/relationships" r:id="rId6"/>
          <a:extLst>
            <a:ext uri="{FF2B5EF4-FFF2-40B4-BE49-F238E27FC236}">
              <a16:creationId xmlns:a16="http://schemas.microsoft.com/office/drawing/2014/main" id="{3120A7B5-BD5C-4048-8A70-99507093F3EC}"/>
            </a:ext>
          </a:extLst>
        </xdr:cNvPr>
        <xdr:cNvSpPr/>
      </xdr:nvSpPr>
      <xdr:spPr>
        <a:xfrm>
          <a:off x="7320512" y="12335242"/>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841375</xdr:colOff>
      <xdr:row>6</xdr:row>
      <xdr:rowOff>47625</xdr:rowOff>
    </xdr:from>
    <xdr:to>
      <xdr:col>3</xdr:col>
      <xdr:colOff>83058</xdr:colOff>
      <xdr:row>6</xdr:row>
      <xdr:rowOff>393823</xdr:rowOff>
    </xdr:to>
    <xdr:sp macro="" textlink="">
      <xdr:nvSpPr>
        <xdr:cNvPr id="16" name="Rounded Rectangle 4">
          <a:hlinkClick xmlns:r="http://schemas.openxmlformats.org/officeDocument/2006/relationships" r:id="rId7"/>
          <a:extLst>
            <a:ext uri="{FF2B5EF4-FFF2-40B4-BE49-F238E27FC236}">
              <a16:creationId xmlns:a16="http://schemas.microsoft.com/office/drawing/2014/main" id="{8D826CD2-26F5-4952-AE62-1FB0C5C8E1C4}"/>
            </a:ext>
          </a:extLst>
        </xdr:cNvPr>
        <xdr:cNvSpPr/>
      </xdr:nvSpPr>
      <xdr:spPr>
        <a:xfrm>
          <a:off x="2428875" y="49688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113263</xdr:colOff>
      <xdr:row>25</xdr:row>
      <xdr:rowOff>133717</xdr:rowOff>
    </xdr:from>
    <xdr:to>
      <xdr:col>23</xdr:col>
      <xdr:colOff>750862</xdr:colOff>
      <xdr:row>27</xdr:row>
      <xdr:rowOff>340092</xdr:rowOff>
    </xdr:to>
    <xdr:sp macro="" textlink="">
      <xdr:nvSpPr>
        <xdr:cNvPr id="14" name="Rounded Rectangle 10">
          <a:hlinkClick xmlns:r="http://schemas.openxmlformats.org/officeDocument/2006/relationships" r:id="rId8"/>
          <a:extLst>
            <a:ext uri="{FF2B5EF4-FFF2-40B4-BE49-F238E27FC236}">
              <a16:creationId xmlns:a16="http://schemas.microsoft.com/office/drawing/2014/main" id="{FE10C13C-899F-4187-BC36-7345AE76AB0C}"/>
            </a:ext>
          </a:extLst>
        </xdr:cNvPr>
        <xdr:cNvSpPr/>
      </xdr:nvSpPr>
      <xdr:spPr>
        <a:xfrm>
          <a:off x="16766138" y="1213521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61008E16-F863-403D-8E49-FE881B810E2B}"/>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BC6688D0-42F4-4A6F-AD39-5DE0F2808601}"/>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523875</xdr:colOff>
      <xdr:row>1</xdr:row>
      <xdr:rowOff>238125</xdr:rowOff>
    </xdr:from>
    <xdr:ext cx="2943225" cy="1059830"/>
    <xdr:pic>
      <xdr:nvPicPr>
        <xdr:cNvPr id="7" name="Picture 6" descr="Tasty Brands Logo">
          <a:extLst>
            <a:ext uri="{FF2B5EF4-FFF2-40B4-BE49-F238E27FC236}">
              <a16:creationId xmlns:a16="http://schemas.microsoft.com/office/drawing/2014/main" id="{96C9179E-7CFA-4D85-A423-AC3E405CC35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77475" y="190500"/>
          <a:ext cx="2943225" cy="1059830"/>
        </a:xfrm>
        <a:prstGeom prst="rect">
          <a:avLst/>
        </a:prstGeom>
        <a:noFill/>
        <a:ln>
          <a:noFill/>
        </a:ln>
      </xdr:spPr>
    </xdr:pic>
    <xdr:clientData/>
  </xdr:oneCellAnchor>
  <xdr:oneCellAnchor>
    <xdr:from>
      <xdr:col>21</xdr:col>
      <xdr:colOff>285750</xdr:colOff>
      <xdr:row>1</xdr:row>
      <xdr:rowOff>381000</xdr:rowOff>
    </xdr:from>
    <xdr:ext cx="2973712" cy="961873"/>
    <xdr:pic>
      <xdr:nvPicPr>
        <xdr:cNvPr id="8" name="Picture 7" descr="Synergy Logo">
          <a:extLst>
            <a:ext uri="{FF2B5EF4-FFF2-40B4-BE49-F238E27FC236}">
              <a16:creationId xmlns:a16="http://schemas.microsoft.com/office/drawing/2014/main" id="{E04AC993-1DD8-4C40-89B7-BD6695531640}"/>
            </a:ext>
          </a:extLst>
        </xdr:cNvPr>
        <xdr:cNvPicPr>
          <a:picLocks noChangeAspect="1"/>
        </xdr:cNvPicPr>
      </xdr:nvPicPr>
      <xdr:blipFill>
        <a:blip xmlns:r="http://schemas.openxmlformats.org/officeDocument/2006/relationships" r:embed="rId4"/>
        <a:stretch>
          <a:fillRect/>
        </a:stretch>
      </xdr:blipFill>
      <xdr:spPr>
        <a:xfrm>
          <a:off x="13087350" y="190500"/>
          <a:ext cx="2973712" cy="961873"/>
        </a:xfrm>
        <a:prstGeom prst="rect">
          <a:avLst/>
        </a:prstGeom>
      </xdr:spPr>
    </xdr:pic>
    <xdr:clientData/>
  </xdr:oneCellAnchor>
  <xdr:twoCellAnchor>
    <xdr:from>
      <xdr:col>3</xdr:col>
      <xdr:colOff>63500</xdr:colOff>
      <xdr:row>5</xdr:row>
      <xdr:rowOff>47625</xdr:rowOff>
    </xdr:from>
    <xdr:to>
      <xdr:col>9</xdr:col>
      <xdr:colOff>682626</xdr:colOff>
      <xdr:row>5</xdr:row>
      <xdr:rowOff>387351</xdr:rowOff>
    </xdr:to>
    <xdr:sp macro="" textlink="">
      <xdr:nvSpPr>
        <xdr:cNvPr id="9" name="Rounded Rectangle 5">
          <a:hlinkClick xmlns:r="http://schemas.openxmlformats.org/officeDocument/2006/relationships" r:id="rId5"/>
          <a:extLst>
            <a:ext uri="{FF2B5EF4-FFF2-40B4-BE49-F238E27FC236}">
              <a16:creationId xmlns:a16="http://schemas.microsoft.com/office/drawing/2014/main" id="{2B0B1C4A-0E29-4ACE-B085-739186AC2FEA}"/>
            </a:ext>
          </a:extLst>
        </xdr:cNvPr>
        <xdr:cNvSpPr/>
      </xdr:nvSpPr>
      <xdr:spPr>
        <a:xfrm>
          <a:off x="6238875" y="1698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835025</xdr:colOff>
      <xdr:row>0</xdr:row>
      <xdr:rowOff>977900</xdr:rowOff>
    </xdr:to>
    <xdr:pic>
      <xdr:nvPicPr>
        <xdr:cNvPr id="5" name="Graphic 4" descr="Warning with solid fill">
          <a:extLst>
            <a:ext uri="{FF2B5EF4-FFF2-40B4-BE49-F238E27FC236}">
              <a16:creationId xmlns:a16="http://schemas.microsoft.com/office/drawing/2014/main" id="{CE1BC7C8-363C-421B-BF92-11FC49E3FCC2}"/>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1"/>
          <a:ext cx="920750" cy="904874"/>
        </a:xfrm>
        <a:prstGeom prst="rect">
          <a:avLst/>
        </a:prstGeom>
      </xdr:spPr>
    </xdr:pic>
    <xdr:clientData/>
  </xdr:twoCellAnchor>
  <xdr:twoCellAnchor>
    <xdr:from>
      <xdr:col>17</xdr:col>
      <xdr:colOff>254000</xdr:colOff>
      <xdr:row>27</xdr:row>
      <xdr:rowOff>317500</xdr:rowOff>
    </xdr:from>
    <xdr:to>
      <xdr:col>24</xdr:col>
      <xdr:colOff>605849</xdr:colOff>
      <xdr:row>27</xdr:row>
      <xdr:rowOff>683056</xdr:rowOff>
    </xdr:to>
    <xdr:sp macro="" textlink="">
      <xdr:nvSpPr>
        <xdr:cNvPr id="14" name="Rounded Rectangle 10">
          <a:hlinkClick xmlns:r="http://schemas.openxmlformats.org/officeDocument/2006/relationships" r:id="rId8"/>
          <a:extLst>
            <a:ext uri="{FF2B5EF4-FFF2-40B4-BE49-F238E27FC236}">
              <a16:creationId xmlns:a16="http://schemas.microsoft.com/office/drawing/2014/main" id="{ECD09C08-BA01-4150-82DA-10C8D7ACDBD9}"/>
            </a:ext>
          </a:extLst>
        </xdr:cNvPr>
        <xdr:cNvSpPr/>
      </xdr:nvSpPr>
      <xdr:spPr>
        <a:xfrm>
          <a:off x="17303750" y="11366500"/>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2159000</xdr:colOff>
      <xdr:row>5</xdr:row>
      <xdr:rowOff>47625</xdr:rowOff>
    </xdr:from>
    <xdr:to>
      <xdr:col>2</xdr:col>
      <xdr:colOff>5194808</xdr:colOff>
      <xdr:row>5</xdr:row>
      <xdr:rowOff>393823</xdr:rowOff>
    </xdr:to>
    <xdr:sp macro="" textlink="">
      <xdr:nvSpPr>
        <xdr:cNvPr id="13" name="Rounded Rectangle 4">
          <a:hlinkClick xmlns:r="http://schemas.openxmlformats.org/officeDocument/2006/relationships" r:id="rId9"/>
          <a:extLst>
            <a:ext uri="{FF2B5EF4-FFF2-40B4-BE49-F238E27FC236}">
              <a16:creationId xmlns:a16="http://schemas.microsoft.com/office/drawing/2014/main" id="{FF37D00A-2C24-4E91-8AD6-6C1861E8C549}"/>
            </a:ext>
          </a:extLst>
        </xdr:cNvPr>
        <xdr:cNvSpPr/>
      </xdr:nvSpPr>
      <xdr:spPr>
        <a:xfrm>
          <a:off x="3127375" y="504825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458218B-F484-4622-83EC-734E4F1468BE}"/>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C896F910-1BCA-4EF8-AA64-A0088919B7C9}"/>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21</xdr:col>
      <xdr:colOff>333375</xdr:colOff>
      <xdr:row>1</xdr:row>
      <xdr:rowOff>95250</xdr:rowOff>
    </xdr:from>
    <xdr:ext cx="3567373" cy="1152525"/>
    <xdr:pic>
      <xdr:nvPicPr>
        <xdr:cNvPr id="7" name="Picture 6" descr="Synergy Logo">
          <a:extLst>
            <a:ext uri="{FF2B5EF4-FFF2-40B4-BE49-F238E27FC236}">
              <a16:creationId xmlns:a16="http://schemas.microsoft.com/office/drawing/2014/main" id="{BB00DF76-4F48-4238-8C36-CECC445667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134975" y="95250"/>
          <a:ext cx="3567373" cy="1152525"/>
        </a:xfrm>
        <a:prstGeom prst="rect">
          <a:avLst/>
        </a:prstGeom>
      </xdr:spPr>
    </xdr:pic>
    <xdr:clientData/>
  </xdr:oneCellAnchor>
  <xdr:oneCellAnchor>
    <xdr:from>
      <xdr:col>16</xdr:col>
      <xdr:colOff>698500</xdr:colOff>
      <xdr:row>1</xdr:row>
      <xdr:rowOff>63500</xdr:rowOff>
    </xdr:from>
    <xdr:ext cx="2339975" cy="1355560"/>
    <xdr:pic>
      <xdr:nvPicPr>
        <xdr:cNvPr id="8" name="Picture 7" descr="Bongards Logo">
          <a:extLst>
            <a:ext uri="{FF2B5EF4-FFF2-40B4-BE49-F238E27FC236}">
              <a16:creationId xmlns:a16="http://schemas.microsoft.com/office/drawing/2014/main" id="{6DF42385-07B3-4A6F-B459-B034CA16BDD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66375" y="63500"/>
          <a:ext cx="2339975" cy="1355560"/>
        </a:xfrm>
        <a:prstGeom prst="rect">
          <a:avLst/>
        </a:prstGeom>
      </xdr:spPr>
    </xdr:pic>
    <xdr:clientData/>
  </xdr:oneCellAnchor>
  <xdr:twoCellAnchor>
    <xdr:from>
      <xdr:col>3</xdr:col>
      <xdr:colOff>50800</xdr:colOff>
      <xdr:row>5</xdr:row>
      <xdr:rowOff>63500</xdr:rowOff>
    </xdr:from>
    <xdr:to>
      <xdr:col>9</xdr:col>
      <xdr:colOff>654051</xdr:colOff>
      <xdr:row>5</xdr:row>
      <xdr:rowOff>403226</xdr:rowOff>
    </xdr:to>
    <xdr:sp macro="" textlink="">
      <xdr:nvSpPr>
        <xdr:cNvPr id="9" name="Rounded Rectangle 5">
          <a:hlinkClick xmlns:r="http://schemas.openxmlformats.org/officeDocument/2006/relationships" r:id="rId5"/>
          <a:extLst>
            <a:ext uri="{FF2B5EF4-FFF2-40B4-BE49-F238E27FC236}">
              <a16:creationId xmlns:a16="http://schemas.microsoft.com/office/drawing/2014/main" id="{D5703720-58AF-49C4-B511-FC6134ADCF25}"/>
            </a:ext>
          </a:extLst>
        </xdr:cNvPr>
        <xdr:cNvSpPr/>
      </xdr:nvSpPr>
      <xdr:spPr>
        <a:xfrm>
          <a:off x="4584700" y="173990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835025</xdr:colOff>
      <xdr:row>0</xdr:row>
      <xdr:rowOff>927100</xdr:rowOff>
    </xdr:to>
    <xdr:pic>
      <xdr:nvPicPr>
        <xdr:cNvPr id="5" name="Graphic 4" descr="Warning with solid fill">
          <a:extLst>
            <a:ext uri="{FF2B5EF4-FFF2-40B4-BE49-F238E27FC236}">
              <a16:creationId xmlns:a16="http://schemas.microsoft.com/office/drawing/2014/main" id="{594A49E5-ED4A-4D08-952D-E96F792854E8}"/>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20750" cy="923925"/>
        </a:xfrm>
        <a:prstGeom prst="rect">
          <a:avLst/>
        </a:prstGeom>
      </xdr:spPr>
    </xdr:pic>
    <xdr:clientData/>
  </xdr:twoCellAnchor>
  <xdr:twoCellAnchor>
    <xdr:from>
      <xdr:col>17</xdr:col>
      <xdr:colOff>460375</xdr:colOff>
      <xdr:row>27</xdr:row>
      <xdr:rowOff>222250</xdr:rowOff>
    </xdr:from>
    <xdr:to>
      <xdr:col>24</xdr:col>
      <xdr:colOff>891599</xdr:colOff>
      <xdr:row>27</xdr:row>
      <xdr:rowOff>587806</xdr:rowOff>
    </xdr:to>
    <xdr:sp macro="" textlink="">
      <xdr:nvSpPr>
        <xdr:cNvPr id="14" name="Rounded Rectangle 10">
          <a:hlinkClick xmlns:r="http://schemas.openxmlformats.org/officeDocument/2006/relationships" r:id="rId8"/>
          <a:extLst>
            <a:ext uri="{FF2B5EF4-FFF2-40B4-BE49-F238E27FC236}">
              <a16:creationId xmlns:a16="http://schemas.microsoft.com/office/drawing/2014/main" id="{B71948CF-EEDB-4FFB-AF10-EE3BEE1C8CB0}"/>
            </a:ext>
          </a:extLst>
        </xdr:cNvPr>
        <xdr:cNvSpPr/>
      </xdr:nvSpPr>
      <xdr:spPr>
        <a:xfrm>
          <a:off x="15843250" y="11811000"/>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508000</xdr:colOff>
      <xdr:row>5</xdr:row>
      <xdr:rowOff>63500</xdr:rowOff>
    </xdr:from>
    <xdr:to>
      <xdr:col>3</xdr:col>
      <xdr:colOff>3683</xdr:colOff>
      <xdr:row>5</xdr:row>
      <xdr:rowOff>409698</xdr:rowOff>
    </xdr:to>
    <xdr:sp macro="" textlink="">
      <xdr:nvSpPr>
        <xdr:cNvPr id="13" name="Rounded Rectangle 4">
          <a:hlinkClick xmlns:r="http://schemas.openxmlformats.org/officeDocument/2006/relationships" r:id="rId9"/>
          <a:extLst>
            <a:ext uri="{FF2B5EF4-FFF2-40B4-BE49-F238E27FC236}">
              <a16:creationId xmlns:a16="http://schemas.microsoft.com/office/drawing/2014/main" id="{4843AA00-4D25-4A92-8A2C-C62060422EFE}"/>
            </a:ext>
          </a:extLst>
        </xdr:cNvPr>
        <xdr:cNvSpPr/>
      </xdr:nvSpPr>
      <xdr:spPr>
        <a:xfrm>
          <a:off x="1476375" y="498475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42688D39-E721-49E7-AF0A-EE28FB1B3369}"/>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16AD1B22-4396-4D52-8E19-BDACB96A6D33}"/>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20</xdr:col>
      <xdr:colOff>378279</xdr:colOff>
      <xdr:row>1</xdr:row>
      <xdr:rowOff>291193</xdr:rowOff>
    </xdr:from>
    <xdr:ext cx="2979361" cy="892388"/>
    <xdr:pic>
      <xdr:nvPicPr>
        <xdr:cNvPr id="8" name="Picture 7" descr="Synergy Logo">
          <a:extLst>
            <a:ext uri="{FF2B5EF4-FFF2-40B4-BE49-F238E27FC236}">
              <a16:creationId xmlns:a16="http://schemas.microsoft.com/office/drawing/2014/main" id="{710B29DD-3CE9-4403-9651-000DE95AF806}"/>
            </a:ext>
          </a:extLst>
        </xdr:cNvPr>
        <xdr:cNvPicPr>
          <a:picLocks noChangeAspect="1"/>
        </xdr:cNvPicPr>
      </xdr:nvPicPr>
      <xdr:blipFill>
        <a:blip xmlns:r="http://schemas.openxmlformats.org/officeDocument/2006/relationships" r:embed="rId3"/>
        <a:stretch>
          <a:fillRect/>
        </a:stretch>
      </xdr:blipFill>
      <xdr:spPr>
        <a:xfrm>
          <a:off x="12570279" y="186418"/>
          <a:ext cx="2979361" cy="892388"/>
        </a:xfrm>
        <a:prstGeom prst="rect">
          <a:avLst/>
        </a:prstGeom>
      </xdr:spPr>
    </xdr:pic>
    <xdr:clientData/>
  </xdr:oneCellAnchor>
  <xdr:oneCellAnchor>
    <xdr:from>
      <xdr:col>16</xdr:col>
      <xdr:colOff>476250</xdr:colOff>
      <xdr:row>1</xdr:row>
      <xdr:rowOff>190500</xdr:rowOff>
    </xdr:from>
    <xdr:ext cx="2783011" cy="984553"/>
    <xdr:pic>
      <xdr:nvPicPr>
        <xdr:cNvPr id="9" name="Picture 8" descr="Tasty Brands Logo">
          <a:extLst>
            <a:ext uri="{FF2B5EF4-FFF2-40B4-BE49-F238E27FC236}">
              <a16:creationId xmlns:a16="http://schemas.microsoft.com/office/drawing/2014/main" id="{795296B4-EEFD-4922-A65D-6E1386088C0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29850" y="190500"/>
          <a:ext cx="2783011" cy="984553"/>
        </a:xfrm>
        <a:prstGeom prst="rect">
          <a:avLst/>
        </a:prstGeom>
        <a:noFill/>
        <a:ln>
          <a:noFill/>
        </a:ln>
      </xdr:spPr>
    </xdr:pic>
    <xdr:clientData/>
  </xdr:oneCellAnchor>
  <xdr:twoCellAnchor>
    <xdr:from>
      <xdr:col>3</xdr:col>
      <xdr:colOff>142875</xdr:colOff>
      <xdr:row>6</xdr:row>
      <xdr:rowOff>47625</xdr:rowOff>
    </xdr:from>
    <xdr:to>
      <xdr:col>9</xdr:col>
      <xdr:colOff>666751</xdr:colOff>
      <xdr:row>6</xdr:row>
      <xdr:rowOff>387351</xdr:rowOff>
    </xdr:to>
    <xdr:sp macro="" textlink="">
      <xdr:nvSpPr>
        <xdr:cNvPr id="11" name="Rounded Rectangle 5">
          <a:hlinkClick xmlns:r="http://schemas.openxmlformats.org/officeDocument/2006/relationships" r:id="rId5"/>
          <a:extLst>
            <a:ext uri="{FF2B5EF4-FFF2-40B4-BE49-F238E27FC236}">
              <a16:creationId xmlns:a16="http://schemas.microsoft.com/office/drawing/2014/main" id="{A5A333C9-F412-4BDB-AF09-85BDF1D1D838}"/>
            </a:ext>
          </a:extLst>
        </xdr:cNvPr>
        <xdr:cNvSpPr/>
      </xdr:nvSpPr>
      <xdr:spPr>
        <a:xfrm>
          <a:off x="5603875" y="16827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692150</xdr:colOff>
      <xdr:row>0</xdr:row>
      <xdr:rowOff>977900</xdr:rowOff>
    </xdr:to>
    <xdr:pic>
      <xdr:nvPicPr>
        <xdr:cNvPr id="5" name="Graphic 4" descr="Warning with solid fill">
          <a:extLst>
            <a:ext uri="{FF2B5EF4-FFF2-40B4-BE49-F238E27FC236}">
              <a16:creationId xmlns:a16="http://schemas.microsoft.com/office/drawing/2014/main" id="{00964AAD-8572-4A60-B6D8-9D9F2398409B}"/>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1"/>
          <a:ext cx="920750" cy="904874"/>
        </a:xfrm>
        <a:prstGeom prst="rect">
          <a:avLst/>
        </a:prstGeom>
      </xdr:spPr>
    </xdr:pic>
    <xdr:clientData/>
  </xdr:twoCellAnchor>
  <xdr:twoCellAnchor>
    <xdr:from>
      <xdr:col>4</xdr:col>
      <xdr:colOff>637137</xdr:colOff>
      <xdr:row>56</xdr:row>
      <xdr:rowOff>79742</xdr:rowOff>
    </xdr:from>
    <xdr:to>
      <xdr:col>17</xdr:col>
      <xdr:colOff>33888</xdr:colOff>
      <xdr:row>56</xdr:row>
      <xdr:rowOff>370255</xdr:rowOff>
    </xdr:to>
    <xdr:sp macro="" textlink="">
      <xdr:nvSpPr>
        <xdr:cNvPr id="23" name="Rounded Rectangle 6">
          <a:hlinkClick xmlns:r="http://schemas.openxmlformats.org/officeDocument/2006/relationships" r:id="rId8"/>
          <a:extLst>
            <a:ext uri="{FF2B5EF4-FFF2-40B4-BE49-F238E27FC236}">
              <a16:creationId xmlns:a16="http://schemas.microsoft.com/office/drawing/2014/main" id="{DB8B7F02-12D9-4744-A3CD-6AF741063570}"/>
            </a:ext>
          </a:extLst>
        </xdr:cNvPr>
        <xdr:cNvSpPr/>
      </xdr:nvSpPr>
      <xdr:spPr>
        <a:xfrm>
          <a:off x="7399887" y="27956242"/>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1397000</xdr:colOff>
      <xdr:row>6</xdr:row>
      <xdr:rowOff>47625</xdr:rowOff>
    </xdr:from>
    <xdr:to>
      <xdr:col>3</xdr:col>
      <xdr:colOff>83058</xdr:colOff>
      <xdr:row>6</xdr:row>
      <xdr:rowOff>393823</xdr:rowOff>
    </xdr:to>
    <xdr:sp macro="" textlink="">
      <xdr:nvSpPr>
        <xdr:cNvPr id="20" name="Rounded Rectangle 4">
          <a:hlinkClick xmlns:r="http://schemas.openxmlformats.org/officeDocument/2006/relationships" r:id="rId9"/>
          <a:extLst>
            <a:ext uri="{FF2B5EF4-FFF2-40B4-BE49-F238E27FC236}">
              <a16:creationId xmlns:a16="http://schemas.microsoft.com/office/drawing/2014/main" id="{C35432AA-C967-496E-BC9C-3B39468E074E}"/>
            </a:ext>
          </a:extLst>
        </xdr:cNvPr>
        <xdr:cNvSpPr/>
      </xdr:nvSpPr>
      <xdr:spPr>
        <a:xfrm>
          <a:off x="2508250" y="49688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113263</xdr:colOff>
      <xdr:row>54</xdr:row>
      <xdr:rowOff>197217</xdr:rowOff>
    </xdr:from>
    <xdr:to>
      <xdr:col>23</xdr:col>
      <xdr:colOff>750862</xdr:colOff>
      <xdr:row>56</xdr:row>
      <xdr:rowOff>403592</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472A9271-66DB-4DA7-9706-6F8D1E511C57}"/>
            </a:ext>
          </a:extLst>
        </xdr:cNvPr>
        <xdr:cNvSpPr/>
      </xdr:nvSpPr>
      <xdr:spPr>
        <a:xfrm>
          <a:off x="16845513" y="2775621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C4AD9C75-D534-41AA-A368-B22AE0B20276}"/>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90A267C6-4948-4792-9FE1-CA665C47456C}"/>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698500</xdr:colOff>
      <xdr:row>1</xdr:row>
      <xdr:rowOff>190500</xdr:rowOff>
    </xdr:from>
    <xdr:ext cx="2290108" cy="994971"/>
    <xdr:pic>
      <xdr:nvPicPr>
        <xdr:cNvPr id="7" name="Picture 6" descr="Tasty Pizza Logo">
          <a:extLst>
            <a:ext uri="{FF2B5EF4-FFF2-40B4-BE49-F238E27FC236}">
              <a16:creationId xmlns:a16="http://schemas.microsoft.com/office/drawing/2014/main" id="{7D4F7842-D217-4214-BC36-FF56C4499B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0366375" y="190500"/>
          <a:ext cx="2290108" cy="994971"/>
        </a:xfrm>
        <a:prstGeom prst="rect">
          <a:avLst/>
        </a:prstGeom>
        <a:noFill/>
        <a:ln>
          <a:noFill/>
        </a:ln>
      </xdr:spPr>
    </xdr:pic>
    <xdr:clientData/>
  </xdr:oneCellAnchor>
  <xdr:oneCellAnchor>
    <xdr:from>
      <xdr:col>21</xdr:col>
      <xdr:colOff>584200</xdr:colOff>
      <xdr:row>1</xdr:row>
      <xdr:rowOff>254000</xdr:rowOff>
    </xdr:from>
    <xdr:ext cx="2854701" cy="921265"/>
    <xdr:pic>
      <xdr:nvPicPr>
        <xdr:cNvPr id="8" name="Picture 7" descr="Synergy Logo">
          <a:extLst>
            <a:ext uri="{FF2B5EF4-FFF2-40B4-BE49-F238E27FC236}">
              <a16:creationId xmlns:a16="http://schemas.microsoft.com/office/drawing/2014/main" id="{682985A4-3F9C-442C-870B-B3F257A0150A}"/>
            </a:ext>
          </a:extLst>
        </xdr:cNvPr>
        <xdr:cNvPicPr>
          <a:picLocks noChangeAspect="1"/>
        </xdr:cNvPicPr>
      </xdr:nvPicPr>
      <xdr:blipFill>
        <a:blip xmlns:r="http://schemas.openxmlformats.org/officeDocument/2006/relationships" r:embed="rId4"/>
        <a:stretch>
          <a:fillRect/>
        </a:stretch>
      </xdr:blipFill>
      <xdr:spPr>
        <a:xfrm>
          <a:off x="13385800" y="187325"/>
          <a:ext cx="2854701" cy="921265"/>
        </a:xfrm>
        <a:prstGeom prst="rect">
          <a:avLst/>
        </a:prstGeom>
      </xdr:spPr>
    </xdr:pic>
    <xdr:clientData/>
  </xdr:oneCellAnchor>
  <xdr:twoCellAnchor>
    <xdr:from>
      <xdr:col>3</xdr:col>
      <xdr:colOff>47625</xdr:colOff>
      <xdr:row>5</xdr:row>
      <xdr:rowOff>79375</xdr:rowOff>
    </xdr:from>
    <xdr:to>
      <xdr:col>9</xdr:col>
      <xdr:colOff>666751</xdr:colOff>
      <xdr:row>5</xdr:row>
      <xdr:rowOff>419101</xdr:rowOff>
    </xdr:to>
    <xdr:sp macro="" textlink="">
      <xdr:nvSpPr>
        <xdr:cNvPr id="9" name="Rounded Rectangle 5">
          <a:hlinkClick xmlns:r="http://schemas.openxmlformats.org/officeDocument/2006/relationships" r:id="rId5"/>
          <a:extLst>
            <a:ext uri="{FF2B5EF4-FFF2-40B4-BE49-F238E27FC236}">
              <a16:creationId xmlns:a16="http://schemas.microsoft.com/office/drawing/2014/main" id="{22285FBD-55D6-4C6C-BA71-AE53484E6469}"/>
            </a:ext>
          </a:extLst>
        </xdr:cNvPr>
        <xdr:cNvSpPr/>
      </xdr:nvSpPr>
      <xdr:spPr>
        <a:xfrm>
          <a:off x="4556125" y="173037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835025</xdr:colOff>
      <xdr:row>0</xdr:row>
      <xdr:rowOff>977900</xdr:rowOff>
    </xdr:to>
    <xdr:pic>
      <xdr:nvPicPr>
        <xdr:cNvPr id="5" name="Graphic 4" descr="Warning with solid fill">
          <a:extLst>
            <a:ext uri="{FF2B5EF4-FFF2-40B4-BE49-F238E27FC236}">
              <a16:creationId xmlns:a16="http://schemas.microsoft.com/office/drawing/2014/main" id="{380002CC-8779-4576-A437-3D95A185D18B}"/>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1"/>
          <a:ext cx="920750" cy="904874"/>
        </a:xfrm>
        <a:prstGeom prst="rect">
          <a:avLst/>
        </a:prstGeom>
      </xdr:spPr>
    </xdr:pic>
    <xdr:clientData/>
  </xdr:twoCellAnchor>
  <xdr:twoCellAnchor>
    <xdr:from>
      <xdr:col>17</xdr:col>
      <xdr:colOff>238125</xdr:colOff>
      <xdr:row>18</xdr:row>
      <xdr:rowOff>269875</xdr:rowOff>
    </xdr:from>
    <xdr:to>
      <xdr:col>24</xdr:col>
      <xdr:colOff>621724</xdr:colOff>
      <xdr:row>18</xdr:row>
      <xdr:rowOff>635431</xdr:rowOff>
    </xdr:to>
    <xdr:sp macro="" textlink="">
      <xdr:nvSpPr>
        <xdr:cNvPr id="14" name="Rounded Rectangle 10">
          <a:hlinkClick xmlns:r="http://schemas.openxmlformats.org/officeDocument/2006/relationships" r:id="rId8"/>
          <a:extLst>
            <a:ext uri="{FF2B5EF4-FFF2-40B4-BE49-F238E27FC236}">
              <a16:creationId xmlns:a16="http://schemas.microsoft.com/office/drawing/2014/main" id="{46D695E5-37CC-4323-B2AF-5FFE105DA0D2}"/>
            </a:ext>
          </a:extLst>
        </xdr:cNvPr>
        <xdr:cNvSpPr/>
      </xdr:nvSpPr>
      <xdr:spPr>
        <a:xfrm>
          <a:off x="15970250" y="9144000"/>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809625</xdr:colOff>
      <xdr:row>5</xdr:row>
      <xdr:rowOff>79375</xdr:rowOff>
    </xdr:from>
    <xdr:to>
      <xdr:col>2</xdr:col>
      <xdr:colOff>3845433</xdr:colOff>
      <xdr:row>5</xdr:row>
      <xdr:rowOff>425573</xdr:rowOff>
    </xdr:to>
    <xdr:sp macro="" textlink="">
      <xdr:nvSpPr>
        <xdr:cNvPr id="13" name="Rounded Rectangle 4">
          <a:hlinkClick xmlns:r="http://schemas.openxmlformats.org/officeDocument/2006/relationships" r:id="rId9"/>
          <a:extLst>
            <a:ext uri="{FF2B5EF4-FFF2-40B4-BE49-F238E27FC236}">
              <a16:creationId xmlns:a16="http://schemas.microsoft.com/office/drawing/2014/main" id="{41AFC40D-5805-42FA-8496-F28E22BB3316}"/>
            </a:ext>
          </a:extLst>
        </xdr:cNvPr>
        <xdr:cNvSpPr/>
      </xdr:nvSpPr>
      <xdr:spPr>
        <a:xfrm>
          <a:off x="1778000" y="479425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5EA85974-6ECC-4992-89F6-234554ED0840}"/>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EC0AA1A9-3453-4560-9E0D-B508026250F2}"/>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20</xdr:col>
      <xdr:colOff>623207</xdr:colOff>
      <xdr:row>1</xdr:row>
      <xdr:rowOff>277586</xdr:rowOff>
    </xdr:from>
    <xdr:ext cx="2981659" cy="894625"/>
    <xdr:pic>
      <xdr:nvPicPr>
        <xdr:cNvPr id="8" name="Picture 7" descr="Synergy Logo">
          <a:extLst>
            <a:ext uri="{FF2B5EF4-FFF2-40B4-BE49-F238E27FC236}">
              <a16:creationId xmlns:a16="http://schemas.microsoft.com/office/drawing/2014/main" id="{EF6E6C51-57BF-4543-AF21-F96FE8AA2F28}"/>
            </a:ext>
          </a:extLst>
        </xdr:cNvPr>
        <xdr:cNvPicPr>
          <a:picLocks noChangeAspect="1"/>
        </xdr:cNvPicPr>
      </xdr:nvPicPr>
      <xdr:blipFill>
        <a:blip xmlns:r="http://schemas.openxmlformats.org/officeDocument/2006/relationships" r:embed="rId3"/>
        <a:stretch>
          <a:fillRect/>
        </a:stretch>
      </xdr:blipFill>
      <xdr:spPr>
        <a:xfrm>
          <a:off x="12805682" y="191861"/>
          <a:ext cx="2981659" cy="894625"/>
        </a:xfrm>
        <a:prstGeom prst="rect">
          <a:avLst/>
        </a:prstGeom>
      </xdr:spPr>
    </xdr:pic>
    <xdr:clientData/>
  </xdr:oneCellAnchor>
  <xdr:oneCellAnchor>
    <xdr:from>
      <xdr:col>16</xdr:col>
      <xdr:colOff>320830</xdr:colOff>
      <xdr:row>1</xdr:row>
      <xdr:rowOff>207917</xdr:rowOff>
    </xdr:from>
    <xdr:ext cx="2333573" cy="981075"/>
    <xdr:pic>
      <xdr:nvPicPr>
        <xdr:cNvPr id="9" name="Picture 8" descr="Tasty Pizza Logo">
          <a:extLst>
            <a:ext uri="{FF2B5EF4-FFF2-40B4-BE49-F238E27FC236}">
              <a16:creationId xmlns:a16="http://schemas.microsoft.com/office/drawing/2014/main" id="{7F645E9A-9BE0-46E0-9761-961BA476B85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0074430" y="188867"/>
          <a:ext cx="2333573" cy="981075"/>
        </a:xfrm>
        <a:prstGeom prst="rect">
          <a:avLst/>
        </a:prstGeom>
        <a:noFill/>
        <a:ln>
          <a:noFill/>
        </a:ln>
      </xdr:spPr>
    </xdr:pic>
    <xdr:clientData/>
  </xdr:oneCellAnchor>
  <xdr:twoCellAnchor>
    <xdr:from>
      <xdr:col>3</xdr:col>
      <xdr:colOff>142875</xdr:colOff>
      <xdr:row>6</xdr:row>
      <xdr:rowOff>63500</xdr:rowOff>
    </xdr:from>
    <xdr:to>
      <xdr:col>9</xdr:col>
      <xdr:colOff>666751</xdr:colOff>
      <xdr:row>6</xdr:row>
      <xdr:rowOff>403226</xdr:rowOff>
    </xdr:to>
    <xdr:sp macro="" textlink="">
      <xdr:nvSpPr>
        <xdr:cNvPr id="10" name="Rounded Rectangle 5">
          <a:hlinkClick xmlns:r="http://schemas.openxmlformats.org/officeDocument/2006/relationships" r:id="rId5"/>
          <a:extLst>
            <a:ext uri="{FF2B5EF4-FFF2-40B4-BE49-F238E27FC236}">
              <a16:creationId xmlns:a16="http://schemas.microsoft.com/office/drawing/2014/main" id="{7E14C525-D05B-4F4D-99D3-8230844C4B11}"/>
            </a:ext>
          </a:extLst>
        </xdr:cNvPr>
        <xdr:cNvSpPr/>
      </xdr:nvSpPr>
      <xdr:spPr>
        <a:xfrm>
          <a:off x="5048250" y="1698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692150</xdr:colOff>
      <xdr:row>0</xdr:row>
      <xdr:rowOff>977900</xdr:rowOff>
    </xdr:to>
    <xdr:pic>
      <xdr:nvPicPr>
        <xdr:cNvPr id="5" name="Graphic 4" descr="Warning with solid fill">
          <a:extLst>
            <a:ext uri="{FF2B5EF4-FFF2-40B4-BE49-F238E27FC236}">
              <a16:creationId xmlns:a16="http://schemas.microsoft.com/office/drawing/2014/main" id="{0322A46C-EEEA-4DB2-A76A-E50FFC7C3A85}"/>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1"/>
          <a:ext cx="920750" cy="904874"/>
        </a:xfrm>
        <a:prstGeom prst="rect">
          <a:avLst/>
        </a:prstGeom>
      </xdr:spPr>
    </xdr:pic>
    <xdr:clientData/>
  </xdr:twoCellAnchor>
  <xdr:twoCellAnchor>
    <xdr:from>
      <xdr:col>4</xdr:col>
      <xdr:colOff>510137</xdr:colOff>
      <xdr:row>26</xdr:row>
      <xdr:rowOff>367</xdr:rowOff>
    </xdr:from>
    <xdr:to>
      <xdr:col>16</xdr:col>
      <xdr:colOff>700638</xdr:colOff>
      <xdr:row>26</xdr:row>
      <xdr:rowOff>290880</xdr:rowOff>
    </xdr:to>
    <xdr:sp macro="" textlink="">
      <xdr:nvSpPr>
        <xdr:cNvPr id="14" name="Rounded Rectangle 6">
          <a:hlinkClick xmlns:r="http://schemas.openxmlformats.org/officeDocument/2006/relationships" r:id="rId8"/>
          <a:extLst>
            <a:ext uri="{FF2B5EF4-FFF2-40B4-BE49-F238E27FC236}">
              <a16:creationId xmlns:a16="http://schemas.microsoft.com/office/drawing/2014/main" id="{0ADA3770-750B-41FE-A6CA-80233F97AD50}"/>
            </a:ext>
          </a:extLst>
        </xdr:cNvPr>
        <xdr:cNvSpPr/>
      </xdr:nvSpPr>
      <xdr:spPr>
        <a:xfrm>
          <a:off x="6717262" y="12033617"/>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825500</xdr:colOff>
      <xdr:row>6</xdr:row>
      <xdr:rowOff>63500</xdr:rowOff>
    </xdr:from>
    <xdr:to>
      <xdr:col>3</xdr:col>
      <xdr:colOff>67183</xdr:colOff>
      <xdr:row>6</xdr:row>
      <xdr:rowOff>409698</xdr:rowOff>
    </xdr:to>
    <xdr:sp macro="" textlink="">
      <xdr:nvSpPr>
        <xdr:cNvPr id="17" name="Rounded Rectangle 4">
          <a:hlinkClick xmlns:r="http://schemas.openxmlformats.org/officeDocument/2006/relationships" r:id="rId9"/>
          <a:extLst>
            <a:ext uri="{FF2B5EF4-FFF2-40B4-BE49-F238E27FC236}">
              <a16:creationId xmlns:a16="http://schemas.microsoft.com/office/drawing/2014/main" id="{8A086DD9-ECAE-43BB-B8D8-BED95FEC0F95}"/>
            </a:ext>
          </a:extLst>
        </xdr:cNvPr>
        <xdr:cNvSpPr/>
      </xdr:nvSpPr>
      <xdr:spPr>
        <a:xfrm>
          <a:off x="1936750" y="501650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16</xdr:col>
      <xdr:colOff>780013</xdr:colOff>
      <xdr:row>24</xdr:row>
      <xdr:rowOff>117842</xdr:rowOff>
    </xdr:from>
    <xdr:to>
      <xdr:col>23</xdr:col>
      <xdr:colOff>703237</xdr:colOff>
      <xdr:row>26</xdr:row>
      <xdr:rowOff>324217</xdr:rowOff>
    </xdr:to>
    <xdr:sp macro="" textlink="">
      <xdr:nvSpPr>
        <xdr:cNvPr id="16" name="Rounded Rectangle 10">
          <a:hlinkClick xmlns:r="http://schemas.openxmlformats.org/officeDocument/2006/relationships" r:id="rId10"/>
          <a:extLst>
            <a:ext uri="{FF2B5EF4-FFF2-40B4-BE49-F238E27FC236}">
              <a16:creationId xmlns:a16="http://schemas.microsoft.com/office/drawing/2014/main" id="{D419C3EC-C214-4BC4-B4C9-05F7DBAC1068}"/>
            </a:ext>
          </a:extLst>
        </xdr:cNvPr>
        <xdr:cNvSpPr/>
      </xdr:nvSpPr>
      <xdr:spPr>
        <a:xfrm>
          <a:off x="16162888" y="11833592"/>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DB8FD9E6-4996-466E-AE80-D9CE1B8AC5F9}"/>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0EDC55AC-9281-4A4A-9556-48A8BBEC83AD}"/>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19</xdr:col>
      <xdr:colOff>43792</xdr:colOff>
      <xdr:row>1</xdr:row>
      <xdr:rowOff>197069</xdr:rowOff>
    </xdr:from>
    <xdr:ext cx="1993237" cy="1119477"/>
    <xdr:pic>
      <xdr:nvPicPr>
        <xdr:cNvPr id="8" name="Picture 7" descr="Tyson Foods Logo">
          <a:extLst>
            <a:ext uri="{FF2B5EF4-FFF2-40B4-BE49-F238E27FC236}">
              <a16:creationId xmlns:a16="http://schemas.microsoft.com/office/drawing/2014/main" id="{18B88F96-7301-4CD6-BA53-56441A2A57A6}"/>
            </a:ext>
          </a:extLst>
        </xdr:cNvPr>
        <xdr:cNvPicPr>
          <a:picLocks noChangeAspect="1"/>
        </xdr:cNvPicPr>
      </xdr:nvPicPr>
      <xdr:blipFill>
        <a:blip xmlns:r="http://schemas.openxmlformats.org/officeDocument/2006/relationships" r:embed="rId3"/>
        <a:stretch>
          <a:fillRect/>
        </a:stretch>
      </xdr:blipFill>
      <xdr:spPr>
        <a:xfrm>
          <a:off x="11626192" y="187544"/>
          <a:ext cx="1993237" cy="1119477"/>
        </a:xfrm>
        <a:prstGeom prst="rect">
          <a:avLst/>
        </a:prstGeom>
      </xdr:spPr>
    </xdr:pic>
    <xdr:clientData/>
  </xdr:oneCellAnchor>
  <xdr:twoCellAnchor>
    <xdr:from>
      <xdr:col>3</xdr:col>
      <xdr:colOff>158750</xdr:colOff>
      <xdr:row>6</xdr:row>
      <xdr:rowOff>47625</xdr:rowOff>
    </xdr:from>
    <xdr:to>
      <xdr:col>9</xdr:col>
      <xdr:colOff>682626</xdr:colOff>
      <xdr:row>6</xdr:row>
      <xdr:rowOff>387351</xdr:rowOff>
    </xdr:to>
    <xdr:sp macro="" textlink="">
      <xdr:nvSpPr>
        <xdr:cNvPr id="10" name="Rounded Rectangle 5">
          <a:hlinkClick xmlns:r="http://schemas.openxmlformats.org/officeDocument/2006/relationships" r:id="rId4"/>
          <a:extLst>
            <a:ext uri="{FF2B5EF4-FFF2-40B4-BE49-F238E27FC236}">
              <a16:creationId xmlns:a16="http://schemas.microsoft.com/office/drawing/2014/main" id="{421E975B-6AE3-4743-A2A1-E4FF5BE507A6}"/>
            </a:ext>
          </a:extLst>
        </xdr:cNvPr>
        <xdr:cNvSpPr/>
      </xdr:nvSpPr>
      <xdr:spPr>
        <a:xfrm>
          <a:off x="5397500" y="16827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692150</xdr:colOff>
      <xdr:row>0</xdr:row>
      <xdr:rowOff>977900</xdr:rowOff>
    </xdr:to>
    <xdr:pic>
      <xdr:nvPicPr>
        <xdr:cNvPr id="5" name="Graphic 4" descr="Warning with solid fill">
          <a:extLst>
            <a:ext uri="{FF2B5EF4-FFF2-40B4-BE49-F238E27FC236}">
              <a16:creationId xmlns:a16="http://schemas.microsoft.com/office/drawing/2014/main" id="{B6022CED-8BC6-42F1-9385-0B2F5E034A8C}"/>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1"/>
          <a:ext cx="920750" cy="904874"/>
        </a:xfrm>
        <a:prstGeom prst="rect">
          <a:avLst/>
        </a:prstGeom>
      </xdr:spPr>
    </xdr:pic>
    <xdr:clientData/>
  </xdr:twoCellAnchor>
  <xdr:twoCellAnchor>
    <xdr:from>
      <xdr:col>4</xdr:col>
      <xdr:colOff>557762</xdr:colOff>
      <xdr:row>47</xdr:row>
      <xdr:rowOff>254367</xdr:rowOff>
    </xdr:from>
    <xdr:to>
      <xdr:col>16</xdr:col>
      <xdr:colOff>748263</xdr:colOff>
      <xdr:row>49</xdr:row>
      <xdr:rowOff>227380</xdr:rowOff>
    </xdr:to>
    <xdr:sp macro="" textlink="">
      <xdr:nvSpPr>
        <xdr:cNvPr id="13" name="Rounded Rectangle 6">
          <a:hlinkClick xmlns:r="http://schemas.openxmlformats.org/officeDocument/2006/relationships" r:id="rId7"/>
          <a:extLst>
            <a:ext uri="{FF2B5EF4-FFF2-40B4-BE49-F238E27FC236}">
              <a16:creationId xmlns:a16="http://schemas.microsoft.com/office/drawing/2014/main" id="{0479F5F3-C491-4054-8C3A-21B858657881}"/>
            </a:ext>
          </a:extLst>
        </xdr:cNvPr>
        <xdr:cNvSpPr/>
      </xdr:nvSpPr>
      <xdr:spPr>
        <a:xfrm>
          <a:off x="7447512" y="18510617"/>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1174750</xdr:colOff>
      <xdr:row>6</xdr:row>
      <xdr:rowOff>47625</xdr:rowOff>
    </xdr:from>
    <xdr:to>
      <xdr:col>3</xdr:col>
      <xdr:colOff>67183</xdr:colOff>
      <xdr:row>6</xdr:row>
      <xdr:rowOff>393823</xdr:rowOff>
    </xdr:to>
    <xdr:sp macro="" textlink="">
      <xdr:nvSpPr>
        <xdr:cNvPr id="16" name="Rounded Rectangle 4">
          <a:hlinkClick xmlns:r="http://schemas.openxmlformats.org/officeDocument/2006/relationships" r:id="rId8"/>
          <a:extLst>
            <a:ext uri="{FF2B5EF4-FFF2-40B4-BE49-F238E27FC236}">
              <a16:creationId xmlns:a16="http://schemas.microsoft.com/office/drawing/2014/main" id="{CE069D51-29C8-40D4-8639-AF75E5F1BE1A}"/>
            </a:ext>
          </a:extLst>
        </xdr:cNvPr>
        <xdr:cNvSpPr/>
      </xdr:nvSpPr>
      <xdr:spPr>
        <a:xfrm>
          <a:off x="2619375" y="5032375"/>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33888</xdr:colOff>
      <xdr:row>47</xdr:row>
      <xdr:rowOff>54342</xdr:rowOff>
    </xdr:from>
    <xdr:to>
      <xdr:col>23</xdr:col>
      <xdr:colOff>607987</xdr:colOff>
      <xdr:row>49</xdr:row>
      <xdr:rowOff>260717</xdr:rowOff>
    </xdr:to>
    <xdr:sp macro="" textlink="">
      <xdr:nvSpPr>
        <xdr:cNvPr id="15" name="Rounded Rectangle 10">
          <a:hlinkClick xmlns:r="http://schemas.openxmlformats.org/officeDocument/2006/relationships" r:id="rId9"/>
          <a:extLst>
            <a:ext uri="{FF2B5EF4-FFF2-40B4-BE49-F238E27FC236}">
              <a16:creationId xmlns:a16="http://schemas.microsoft.com/office/drawing/2014/main" id="{7B59FA66-CCFF-45C9-89D6-3FDEED7383A6}"/>
            </a:ext>
          </a:extLst>
        </xdr:cNvPr>
        <xdr:cNvSpPr/>
      </xdr:nvSpPr>
      <xdr:spPr>
        <a:xfrm>
          <a:off x="16893138" y="18310592"/>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BEF4AD0E-BD36-4857-84C6-9AF80D82DD83}"/>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A345DC61-CFF4-49B6-AC73-8EB5AB0C320C}"/>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19</xdr:col>
      <xdr:colOff>174625</xdr:colOff>
      <xdr:row>1</xdr:row>
      <xdr:rowOff>31750</xdr:rowOff>
    </xdr:from>
    <xdr:ext cx="1982289" cy="1124404"/>
    <xdr:pic>
      <xdr:nvPicPr>
        <xdr:cNvPr id="8" name="Picture 7" descr="Tyson Foods Logo">
          <a:extLst>
            <a:ext uri="{FF2B5EF4-FFF2-40B4-BE49-F238E27FC236}">
              <a16:creationId xmlns:a16="http://schemas.microsoft.com/office/drawing/2014/main" id="{6553AA5E-F3C2-4DB2-A309-1FE3AB506E50}"/>
            </a:ext>
          </a:extLst>
        </xdr:cNvPr>
        <xdr:cNvPicPr>
          <a:picLocks noChangeAspect="1"/>
        </xdr:cNvPicPr>
      </xdr:nvPicPr>
      <xdr:blipFill>
        <a:blip xmlns:r="http://schemas.openxmlformats.org/officeDocument/2006/relationships" r:embed="rId3"/>
        <a:stretch>
          <a:fillRect/>
        </a:stretch>
      </xdr:blipFill>
      <xdr:spPr>
        <a:xfrm>
          <a:off x="11757025" y="31750"/>
          <a:ext cx="1982289" cy="1124404"/>
        </a:xfrm>
        <a:prstGeom prst="rect">
          <a:avLst/>
        </a:prstGeom>
      </xdr:spPr>
    </xdr:pic>
    <xdr:clientData/>
  </xdr:oneCellAnchor>
  <xdr:twoCellAnchor>
    <xdr:from>
      <xdr:col>3</xdr:col>
      <xdr:colOff>142875</xdr:colOff>
      <xdr:row>6</xdr:row>
      <xdr:rowOff>47625</xdr:rowOff>
    </xdr:from>
    <xdr:to>
      <xdr:col>9</xdr:col>
      <xdr:colOff>666751</xdr:colOff>
      <xdr:row>6</xdr:row>
      <xdr:rowOff>387351</xdr:rowOff>
    </xdr:to>
    <xdr:sp macro="" textlink="">
      <xdr:nvSpPr>
        <xdr:cNvPr id="9" name="Rounded Rectangle 5">
          <a:hlinkClick xmlns:r="http://schemas.openxmlformats.org/officeDocument/2006/relationships" r:id="rId4"/>
          <a:extLst>
            <a:ext uri="{FF2B5EF4-FFF2-40B4-BE49-F238E27FC236}">
              <a16:creationId xmlns:a16="http://schemas.microsoft.com/office/drawing/2014/main" id="{6820E74E-D631-4DC4-BEA2-996F03563637}"/>
            </a:ext>
          </a:extLst>
        </xdr:cNvPr>
        <xdr:cNvSpPr/>
      </xdr:nvSpPr>
      <xdr:spPr>
        <a:xfrm>
          <a:off x="5461000" y="16827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692150</xdr:colOff>
      <xdr:row>0</xdr:row>
      <xdr:rowOff>977900</xdr:rowOff>
    </xdr:to>
    <xdr:pic>
      <xdr:nvPicPr>
        <xdr:cNvPr id="5" name="Graphic 4" descr="Warning with solid fill">
          <a:extLst>
            <a:ext uri="{FF2B5EF4-FFF2-40B4-BE49-F238E27FC236}">
              <a16:creationId xmlns:a16="http://schemas.microsoft.com/office/drawing/2014/main" id="{DC2BA82B-DD35-48BA-93A9-5B0409E8B6AF}"/>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1"/>
          <a:ext cx="920750" cy="904874"/>
        </a:xfrm>
        <a:prstGeom prst="rect">
          <a:avLst/>
        </a:prstGeom>
      </xdr:spPr>
    </xdr:pic>
    <xdr:clientData/>
  </xdr:twoCellAnchor>
  <xdr:twoCellAnchor>
    <xdr:from>
      <xdr:col>4</xdr:col>
      <xdr:colOff>541887</xdr:colOff>
      <xdr:row>22</xdr:row>
      <xdr:rowOff>16242</xdr:rowOff>
    </xdr:from>
    <xdr:to>
      <xdr:col>16</xdr:col>
      <xdr:colOff>732388</xdr:colOff>
      <xdr:row>22</xdr:row>
      <xdr:rowOff>306755</xdr:rowOff>
    </xdr:to>
    <xdr:sp macro="" textlink="">
      <xdr:nvSpPr>
        <xdr:cNvPr id="13" name="Rounded Rectangle 6">
          <a:hlinkClick xmlns:r="http://schemas.openxmlformats.org/officeDocument/2006/relationships" r:id="rId7"/>
          <a:extLst>
            <a:ext uri="{FF2B5EF4-FFF2-40B4-BE49-F238E27FC236}">
              <a16:creationId xmlns:a16="http://schemas.microsoft.com/office/drawing/2014/main" id="{CDF15D08-29F1-46B6-BB35-25B400D8210A}"/>
            </a:ext>
          </a:extLst>
        </xdr:cNvPr>
        <xdr:cNvSpPr/>
      </xdr:nvSpPr>
      <xdr:spPr>
        <a:xfrm>
          <a:off x="7161762" y="11335117"/>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809625</xdr:colOff>
      <xdr:row>6</xdr:row>
      <xdr:rowOff>47625</xdr:rowOff>
    </xdr:from>
    <xdr:to>
      <xdr:col>3</xdr:col>
      <xdr:colOff>51308</xdr:colOff>
      <xdr:row>6</xdr:row>
      <xdr:rowOff>393823</xdr:rowOff>
    </xdr:to>
    <xdr:sp macro="" textlink="">
      <xdr:nvSpPr>
        <xdr:cNvPr id="16" name="Rounded Rectangle 4">
          <a:hlinkClick xmlns:r="http://schemas.openxmlformats.org/officeDocument/2006/relationships" r:id="rId8"/>
          <a:extLst>
            <a:ext uri="{FF2B5EF4-FFF2-40B4-BE49-F238E27FC236}">
              <a16:creationId xmlns:a16="http://schemas.microsoft.com/office/drawing/2014/main" id="{1834E4CB-F918-4476-93EE-4AD23505C945}"/>
            </a:ext>
          </a:extLst>
        </xdr:cNvPr>
        <xdr:cNvSpPr/>
      </xdr:nvSpPr>
      <xdr:spPr>
        <a:xfrm>
          <a:off x="2333625" y="492125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18013</xdr:colOff>
      <xdr:row>20</xdr:row>
      <xdr:rowOff>133717</xdr:rowOff>
    </xdr:from>
    <xdr:to>
      <xdr:col>23</xdr:col>
      <xdr:colOff>734987</xdr:colOff>
      <xdr:row>22</xdr:row>
      <xdr:rowOff>340092</xdr:rowOff>
    </xdr:to>
    <xdr:sp macro="" textlink="">
      <xdr:nvSpPr>
        <xdr:cNvPr id="15" name="Rounded Rectangle 10">
          <a:hlinkClick xmlns:r="http://schemas.openxmlformats.org/officeDocument/2006/relationships" r:id="rId9"/>
          <a:extLst>
            <a:ext uri="{FF2B5EF4-FFF2-40B4-BE49-F238E27FC236}">
              <a16:creationId xmlns:a16="http://schemas.microsoft.com/office/drawing/2014/main" id="{CF0C705B-7C98-4990-A96A-8CF92F78BF93}"/>
            </a:ext>
          </a:extLst>
        </xdr:cNvPr>
        <xdr:cNvSpPr/>
      </xdr:nvSpPr>
      <xdr:spPr>
        <a:xfrm>
          <a:off x="16607388" y="11135092"/>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EBAA9333-8DD7-4BF1-929A-6004881D8B55}"/>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D2DF09D6-4CCA-4D87-A351-682223E1C84B}"/>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19</xdr:col>
      <xdr:colOff>142875</xdr:colOff>
      <xdr:row>1</xdr:row>
      <xdr:rowOff>111125</xdr:rowOff>
    </xdr:from>
    <xdr:ext cx="1982289" cy="1124404"/>
    <xdr:pic>
      <xdr:nvPicPr>
        <xdr:cNvPr id="8" name="Picture 7" descr="Tyson Foods Logo">
          <a:extLst>
            <a:ext uri="{FF2B5EF4-FFF2-40B4-BE49-F238E27FC236}">
              <a16:creationId xmlns:a16="http://schemas.microsoft.com/office/drawing/2014/main" id="{35C64E47-DDFC-40FA-A0D3-8104F639929F}"/>
            </a:ext>
          </a:extLst>
        </xdr:cNvPr>
        <xdr:cNvPicPr>
          <a:picLocks noChangeAspect="1"/>
        </xdr:cNvPicPr>
      </xdr:nvPicPr>
      <xdr:blipFill>
        <a:blip xmlns:r="http://schemas.openxmlformats.org/officeDocument/2006/relationships" r:embed="rId3"/>
        <a:stretch>
          <a:fillRect/>
        </a:stretch>
      </xdr:blipFill>
      <xdr:spPr>
        <a:xfrm>
          <a:off x="11725275" y="111125"/>
          <a:ext cx="1982289" cy="1124404"/>
        </a:xfrm>
        <a:prstGeom prst="rect">
          <a:avLst/>
        </a:prstGeom>
      </xdr:spPr>
    </xdr:pic>
    <xdr:clientData/>
  </xdr:oneCellAnchor>
  <xdr:twoCellAnchor>
    <xdr:from>
      <xdr:col>3</xdr:col>
      <xdr:colOff>1174750</xdr:colOff>
      <xdr:row>6</xdr:row>
      <xdr:rowOff>47625</xdr:rowOff>
    </xdr:from>
    <xdr:to>
      <xdr:col>9</xdr:col>
      <xdr:colOff>1016001</xdr:colOff>
      <xdr:row>6</xdr:row>
      <xdr:rowOff>387351</xdr:rowOff>
    </xdr:to>
    <xdr:sp macro="" textlink="">
      <xdr:nvSpPr>
        <xdr:cNvPr id="9" name="Rounded Rectangle 5">
          <a:hlinkClick xmlns:r="http://schemas.openxmlformats.org/officeDocument/2006/relationships" r:id="rId4"/>
          <a:extLst>
            <a:ext uri="{FF2B5EF4-FFF2-40B4-BE49-F238E27FC236}">
              <a16:creationId xmlns:a16="http://schemas.microsoft.com/office/drawing/2014/main" id="{C1E45B04-E9C8-456E-AE24-79D3AC2E389D}"/>
            </a:ext>
          </a:extLst>
        </xdr:cNvPr>
        <xdr:cNvSpPr/>
      </xdr:nvSpPr>
      <xdr:spPr>
        <a:xfrm>
          <a:off x="5699125" y="171450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739775</xdr:colOff>
      <xdr:row>0</xdr:row>
      <xdr:rowOff>977900</xdr:rowOff>
    </xdr:to>
    <xdr:pic>
      <xdr:nvPicPr>
        <xdr:cNvPr id="5" name="Graphic 4" descr="Warning with solid fill">
          <a:extLst>
            <a:ext uri="{FF2B5EF4-FFF2-40B4-BE49-F238E27FC236}">
              <a16:creationId xmlns:a16="http://schemas.microsoft.com/office/drawing/2014/main" id="{846665D0-BAB9-4169-B9CA-5CCDC7E18F2C}"/>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1"/>
          <a:ext cx="920750" cy="904874"/>
        </a:xfrm>
        <a:prstGeom prst="rect">
          <a:avLst/>
        </a:prstGeom>
      </xdr:spPr>
    </xdr:pic>
    <xdr:clientData/>
  </xdr:twoCellAnchor>
  <xdr:twoCellAnchor>
    <xdr:from>
      <xdr:col>5</xdr:col>
      <xdr:colOff>716512</xdr:colOff>
      <xdr:row>69</xdr:row>
      <xdr:rowOff>174992</xdr:rowOff>
    </xdr:from>
    <xdr:to>
      <xdr:col>16</xdr:col>
      <xdr:colOff>748263</xdr:colOff>
      <xdr:row>69</xdr:row>
      <xdr:rowOff>465505</xdr:rowOff>
    </xdr:to>
    <xdr:sp macro="" textlink="">
      <xdr:nvSpPr>
        <xdr:cNvPr id="21" name="Rounded Rectangle 6">
          <a:hlinkClick xmlns:r="http://schemas.openxmlformats.org/officeDocument/2006/relationships" r:id="rId7"/>
          <a:extLst>
            <a:ext uri="{FF2B5EF4-FFF2-40B4-BE49-F238E27FC236}">
              <a16:creationId xmlns:a16="http://schemas.microsoft.com/office/drawing/2014/main" id="{930AA252-B77A-42FF-8E8F-316D04F4D4DF}"/>
            </a:ext>
          </a:extLst>
        </xdr:cNvPr>
        <xdr:cNvSpPr/>
      </xdr:nvSpPr>
      <xdr:spPr>
        <a:xfrm>
          <a:off x="13527637" y="22368242"/>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7302500</xdr:colOff>
      <xdr:row>6</xdr:row>
      <xdr:rowOff>47625</xdr:rowOff>
    </xdr:from>
    <xdr:to>
      <xdr:col>3</xdr:col>
      <xdr:colOff>1099058</xdr:colOff>
      <xdr:row>6</xdr:row>
      <xdr:rowOff>393823</xdr:rowOff>
    </xdr:to>
    <xdr:sp macro="" textlink="">
      <xdr:nvSpPr>
        <xdr:cNvPr id="19" name="Rounded Rectangle 4">
          <a:hlinkClick xmlns:r="http://schemas.openxmlformats.org/officeDocument/2006/relationships" r:id="rId8"/>
          <a:extLst>
            <a:ext uri="{FF2B5EF4-FFF2-40B4-BE49-F238E27FC236}">
              <a16:creationId xmlns:a16="http://schemas.microsoft.com/office/drawing/2014/main" id="{5A6100A3-948B-4B7C-A8CC-5789FDC1FDAB}"/>
            </a:ext>
          </a:extLst>
        </xdr:cNvPr>
        <xdr:cNvSpPr/>
      </xdr:nvSpPr>
      <xdr:spPr>
        <a:xfrm>
          <a:off x="8699500" y="501650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33888</xdr:colOff>
      <xdr:row>67</xdr:row>
      <xdr:rowOff>292467</xdr:rowOff>
    </xdr:from>
    <xdr:to>
      <xdr:col>23</xdr:col>
      <xdr:colOff>560362</xdr:colOff>
      <xdr:row>69</xdr:row>
      <xdr:rowOff>498842</xdr:rowOff>
    </xdr:to>
    <xdr:sp macro="" textlink="">
      <xdr:nvSpPr>
        <xdr:cNvPr id="20" name="Rounded Rectangle 10">
          <a:hlinkClick xmlns:r="http://schemas.openxmlformats.org/officeDocument/2006/relationships" r:id="rId9"/>
          <a:extLst>
            <a:ext uri="{FF2B5EF4-FFF2-40B4-BE49-F238E27FC236}">
              <a16:creationId xmlns:a16="http://schemas.microsoft.com/office/drawing/2014/main" id="{B1B2FEE2-2FCB-4F94-89FB-F72D3A1E926C}"/>
            </a:ext>
          </a:extLst>
        </xdr:cNvPr>
        <xdr:cNvSpPr/>
      </xdr:nvSpPr>
      <xdr:spPr>
        <a:xfrm>
          <a:off x="22973263" y="2216821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156570B8-C775-4640-A7F5-5237B1E782E0}"/>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5AB037E0-527F-49F3-AE0C-93336CF19778}"/>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19</xdr:col>
      <xdr:colOff>79375</xdr:colOff>
      <xdr:row>1</xdr:row>
      <xdr:rowOff>95250</xdr:rowOff>
    </xdr:from>
    <xdr:ext cx="1982289" cy="1124404"/>
    <xdr:pic>
      <xdr:nvPicPr>
        <xdr:cNvPr id="8" name="Picture 7" descr="Tyson Foods Logo">
          <a:extLst>
            <a:ext uri="{FF2B5EF4-FFF2-40B4-BE49-F238E27FC236}">
              <a16:creationId xmlns:a16="http://schemas.microsoft.com/office/drawing/2014/main" id="{AF1A20F8-D435-4DDB-91AB-FEF8B6685742}"/>
            </a:ext>
          </a:extLst>
        </xdr:cNvPr>
        <xdr:cNvPicPr>
          <a:picLocks noChangeAspect="1"/>
        </xdr:cNvPicPr>
      </xdr:nvPicPr>
      <xdr:blipFill>
        <a:blip xmlns:r="http://schemas.openxmlformats.org/officeDocument/2006/relationships" r:embed="rId3"/>
        <a:stretch>
          <a:fillRect/>
        </a:stretch>
      </xdr:blipFill>
      <xdr:spPr>
        <a:xfrm>
          <a:off x="11661775" y="95250"/>
          <a:ext cx="1982289" cy="1124404"/>
        </a:xfrm>
        <a:prstGeom prst="rect">
          <a:avLst/>
        </a:prstGeom>
      </xdr:spPr>
    </xdr:pic>
    <xdr:clientData/>
  </xdr:oneCellAnchor>
  <xdr:twoCellAnchor>
    <xdr:from>
      <xdr:col>3</xdr:col>
      <xdr:colOff>142875</xdr:colOff>
      <xdr:row>6</xdr:row>
      <xdr:rowOff>63500</xdr:rowOff>
    </xdr:from>
    <xdr:to>
      <xdr:col>9</xdr:col>
      <xdr:colOff>666751</xdr:colOff>
      <xdr:row>6</xdr:row>
      <xdr:rowOff>403226</xdr:rowOff>
    </xdr:to>
    <xdr:sp macro="" textlink="">
      <xdr:nvSpPr>
        <xdr:cNvPr id="9" name="Rounded Rectangle 5">
          <a:hlinkClick xmlns:r="http://schemas.openxmlformats.org/officeDocument/2006/relationships" r:id="rId4"/>
          <a:extLst>
            <a:ext uri="{FF2B5EF4-FFF2-40B4-BE49-F238E27FC236}">
              <a16:creationId xmlns:a16="http://schemas.microsoft.com/office/drawing/2014/main" id="{4181010E-58DA-4F4C-8CEF-567E5218F3A4}"/>
            </a:ext>
          </a:extLst>
        </xdr:cNvPr>
        <xdr:cNvSpPr/>
      </xdr:nvSpPr>
      <xdr:spPr>
        <a:xfrm>
          <a:off x="5381625" y="1698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692150</xdr:colOff>
      <xdr:row>0</xdr:row>
      <xdr:rowOff>977900</xdr:rowOff>
    </xdr:to>
    <xdr:pic>
      <xdr:nvPicPr>
        <xdr:cNvPr id="5" name="Graphic 4" descr="Warning with solid fill">
          <a:extLst>
            <a:ext uri="{FF2B5EF4-FFF2-40B4-BE49-F238E27FC236}">
              <a16:creationId xmlns:a16="http://schemas.microsoft.com/office/drawing/2014/main" id="{D9AA64D0-1CE3-460C-822F-F7B5EF9F0645}"/>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1"/>
          <a:ext cx="920750" cy="904874"/>
        </a:xfrm>
        <a:prstGeom prst="rect">
          <a:avLst/>
        </a:prstGeom>
      </xdr:spPr>
    </xdr:pic>
    <xdr:clientData/>
  </xdr:twoCellAnchor>
  <xdr:twoCellAnchor>
    <xdr:from>
      <xdr:col>4</xdr:col>
      <xdr:colOff>541887</xdr:colOff>
      <xdr:row>20</xdr:row>
      <xdr:rowOff>32117</xdr:rowOff>
    </xdr:from>
    <xdr:to>
      <xdr:col>16</xdr:col>
      <xdr:colOff>732388</xdr:colOff>
      <xdr:row>20</xdr:row>
      <xdr:rowOff>322630</xdr:rowOff>
    </xdr:to>
    <xdr:sp macro="" textlink="">
      <xdr:nvSpPr>
        <xdr:cNvPr id="13" name="Rounded Rectangle 6">
          <a:hlinkClick xmlns:r="http://schemas.openxmlformats.org/officeDocument/2006/relationships" r:id="rId7"/>
          <a:extLst>
            <a:ext uri="{FF2B5EF4-FFF2-40B4-BE49-F238E27FC236}">
              <a16:creationId xmlns:a16="http://schemas.microsoft.com/office/drawing/2014/main" id="{26BC4828-11A4-4104-AE67-8C6C4FC0FAF8}"/>
            </a:ext>
          </a:extLst>
        </xdr:cNvPr>
        <xdr:cNvSpPr/>
      </xdr:nvSpPr>
      <xdr:spPr>
        <a:xfrm>
          <a:off x="7082387" y="10636617"/>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825500</xdr:colOff>
      <xdr:row>6</xdr:row>
      <xdr:rowOff>63500</xdr:rowOff>
    </xdr:from>
    <xdr:to>
      <xdr:col>3</xdr:col>
      <xdr:colOff>67183</xdr:colOff>
      <xdr:row>6</xdr:row>
      <xdr:rowOff>409698</xdr:rowOff>
    </xdr:to>
    <xdr:sp macro="" textlink="">
      <xdr:nvSpPr>
        <xdr:cNvPr id="16" name="Rounded Rectangle 4">
          <a:hlinkClick xmlns:r="http://schemas.openxmlformats.org/officeDocument/2006/relationships" r:id="rId8"/>
          <a:extLst>
            <a:ext uri="{FF2B5EF4-FFF2-40B4-BE49-F238E27FC236}">
              <a16:creationId xmlns:a16="http://schemas.microsoft.com/office/drawing/2014/main" id="{13EE6D1E-E154-458E-A380-FF1C09691E33}"/>
            </a:ext>
          </a:extLst>
        </xdr:cNvPr>
        <xdr:cNvSpPr/>
      </xdr:nvSpPr>
      <xdr:spPr>
        <a:xfrm>
          <a:off x="2270125" y="492125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17</xdr:col>
      <xdr:colOff>18013</xdr:colOff>
      <xdr:row>18</xdr:row>
      <xdr:rowOff>149592</xdr:rowOff>
    </xdr:from>
    <xdr:to>
      <xdr:col>23</xdr:col>
      <xdr:colOff>734987</xdr:colOff>
      <xdr:row>20</xdr:row>
      <xdr:rowOff>355967</xdr:rowOff>
    </xdr:to>
    <xdr:sp macro="" textlink="">
      <xdr:nvSpPr>
        <xdr:cNvPr id="15" name="Rounded Rectangle 10">
          <a:hlinkClick xmlns:r="http://schemas.openxmlformats.org/officeDocument/2006/relationships" r:id="rId9"/>
          <a:extLst>
            <a:ext uri="{FF2B5EF4-FFF2-40B4-BE49-F238E27FC236}">
              <a16:creationId xmlns:a16="http://schemas.microsoft.com/office/drawing/2014/main" id="{F41DCC2D-AE09-4D9C-A004-286F39A8AD75}"/>
            </a:ext>
          </a:extLst>
        </xdr:cNvPr>
        <xdr:cNvSpPr/>
      </xdr:nvSpPr>
      <xdr:spPr>
        <a:xfrm>
          <a:off x="16528013" y="10436592"/>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336A3F12-9727-4B53-B19D-FCAF33207953}"/>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endParaRPr lang="en-US" sz="1500" b="1">
            <a:solidFill>
              <a:schemeClr val="bg1"/>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72B44F3D-A590-42CA-923D-608779980CF1}"/>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698500</xdr:colOff>
      <xdr:row>1</xdr:row>
      <xdr:rowOff>63500</xdr:rowOff>
    </xdr:from>
    <xdr:ext cx="1638980" cy="1409704"/>
    <xdr:pic>
      <xdr:nvPicPr>
        <xdr:cNvPr id="7" name="Picture 6" descr="Yangs 5th Taste Logo">
          <a:extLst>
            <a:ext uri="{FF2B5EF4-FFF2-40B4-BE49-F238E27FC236}">
              <a16:creationId xmlns:a16="http://schemas.microsoft.com/office/drawing/2014/main" id="{DA0DF51C-60A5-417B-97D0-0C4B170F317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66375" y="63500"/>
          <a:ext cx="1638980" cy="1409704"/>
        </a:xfrm>
        <a:prstGeom prst="rect">
          <a:avLst/>
        </a:prstGeom>
      </xdr:spPr>
    </xdr:pic>
    <xdr:clientData/>
  </xdr:oneCellAnchor>
  <xdr:oneCellAnchor>
    <xdr:from>
      <xdr:col>20</xdr:col>
      <xdr:colOff>723900</xdr:colOff>
      <xdr:row>1</xdr:row>
      <xdr:rowOff>266700</xdr:rowOff>
    </xdr:from>
    <xdr:ext cx="3579411" cy="1158445"/>
    <xdr:pic>
      <xdr:nvPicPr>
        <xdr:cNvPr id="8" name="Picture 7" descr="Synergy Logo">
          <a:extLst>
            <a:ext uri="{FF2B5EF4-FFF2-40B4-BE49-F238E27FC236}">
              <a16:creationId xmlns:a16="http://schemas.microsoft.com/office/drawing/2014/main" id="{577E0F2A-37EF-4E6F-A538-E22FAF0D7B11}"/>
            </a:ext>
          </a:extLst>
        </xdr:cNvPr>
        <xdr:cNvPicPr>
          <a:picLocks noChangeAspect="1"/>
        </xdr:cNvPicPr>
      </xdr:nvPicPr>
      <xdr:blipFill>
        <a:blip xmlns:r="http://schemas.openxmlformats.org/officeDocument/2006/relationships" r:embed="rId4"/>
        <a:stretch>
          <a:fillRect/>
        </a:stretch>
      </xdr:blipFill>
      <xdr:spPr>
        <a:xfrm>
          <a:off x="12801600" y="190500"/>
          <a:ext cx="3579411" cy="1158445"/>
        </a:xfrm>
        <a:prstGeom prst="rect">
          <a:avLst/>
        </a:prstGeom>
      </xdr:spPr>
    </xdr:pic>
    <xdr:clientData/>
  </xdr:oneCellAnchor>
  <xdr:twoCellAnchor>
    <xdr:from>
      <xdr:col>3</xdr:col>
      <xdr:colOff>47625</xdr:colOff>
      <xdr:row>5</xdr:row>
      <xdr:rowOff>63500</xdr:rowOff>
    </xdr:from>
    <xdr:to>
      <xdr:col>9</xdr:col>
      <xdr:colOff>666751</xdr:colOff>
      <xdr:row>5</xdr:row>
      <xdr:rowOff>403226</xdr:rowOff>
    </xdr:to>
    <xdr:sp macro="" textlink="">
      <xdr:nvSpPr>
        <xdr:cNvPr id="9" name="Rounded Rectangle 5">
          <a:hlinkClick xmlns:r="http://schemas.openxmlformats.org/officeDocument/2006/relationships" r:id="rId5"/>
          <a:extLst>
            <a:ext uri="{FF2B5EF4-FFF2-40B4-BE49-F238E27FC236}">
              <a16:creationId xmlns:a16="http://schemas.microsoft.com/office/drawing/2014/main" id="{83DA1019-4038-41EE-BEFC-47C016516F59}"/>
            </a:ext>
          </a:extLst>
        </xdr:cNvPr>
        <xdr:cNvSpPr/>
      </xdr:nvSpPr>
      <xdr:spPr>
        <a:xfrm>
          <a:off x="5159375" y="171450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835025</xdr:colOff>
      <xdr:row>0</xdr:row>
      <xdr:rowOff>977900</xdr:rowOff>
    </xdr:to>
    <xdr:pic>
      <xdr:nvPicPr>
        <xdr:cNvPr id="5" name="Graphic 4" descr="Warning with solid fill">
          <a:extLst>
            <a:ext uri="{FF2B5EF4-FFF2-40B4-BE49-F238E27FC236}">
              <a16:creationId xmlns:a16="http://schemas.microsoft.com/office/drawing/2014/main" id="{A49D62C7-4B5B-40B3-A52E-A03ABCDBD977}"/>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1"/>
          <a:ext cx="920750" cy="904874"/>
        </a:xfrm>
        <a:prstGeom prst="rect">
          <a:avLst/>
        </a:prstGeom>
      </xdr:spPr>
    </xdr:pic>
    <xdr:clientData/>
  </xdr:twoCellAnchor>
  <xdr:twoCellAnchor>
    <xdr:from>
      <xdr:col>17</xdr:col>
      <xdr:colOff>269875</xdr:colOff>
      <xdr:row>24</xdr:row>
      <xdr:rowOff>285750</xdr:rowOff>
    </xdr:from>
    <xdr:to>
      <xdr:col>24</xdr:col>
      <xdr:colOff>653474</xdr:colOff>
      <xdr:row>24</xdr:row>
      <xdr:rowOff>651306</xdr:rowOff>
    </xdr:to>
    <xdr:sp macro="" textlink="">
      <xdr:nvSpPr>
        <xdr:cNvPr id="14" name="Rounded Rectangle 10">
          <a:hlinkClick xmlns:r="http://schemas.openxmlformats.org/officeDocument/2006/relationships" r:id="rId8"/>
          <a:extLst>
            <a:ext uri="{FF2B5EF4-FFF2-40B4-BE49-F238E27FC236}">
              <a16:creationId xmlns:a16="http://schemas.microsoft.com/office/drawing/2014/main" id="{B4CEF1E4-EA51-483F-B823-7FEE38B904A9}"/>
            </a:ext>
          </a:extLst>
        </xdr:cNvPr>
        <xdr:cNvSpPr/>
      </xdr:nvSpPr>
      <xdr:spPr>
        <a:xfrm>
          <a:off x="16256000" y="10334625"/>
          <a:ext cx="6527224" cy="36555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twoCellAnchor>
    <xdr:from>
      <xdr:col>2</xdr:col>
      <xdr:colOff>492125</xdr:colOff>
      <xdr:row>5</xdr:row>
      <xdr:rowOff>63500</xdr:rowOff>
    </xdr:from>
    <xdr:to>
      <xdr:col>2</xdr:col>
      <xdr:colOff>3527933</xdr:colOff>
      <xdr:row>5</xdr:row>
      <xdr:rowOff>409698</xdr:rowOff>
    </xdr:to>
    <xdr:sp macro="" textlink="">
      <xdr:nvSpPr>
        <xdr:cNvPr id="13" name="Rounded Rectangle 4">
          <a:hlinkClick xmlns:r="http://schemas.openxmlformats.org/officeDocument/2006/relationships" r:id="rId9"/>
          <a:extLst>
            <a:ext uri="{FF2B5EF4-FFF2-40B4-BE49-F238E27FC236}">
              <a16:creationId xmlns:a16="http://schemas.microsoft.com/office/drawing/2014/main" id="{86500D17-33E5-4E0F-B2F5-D15FFA5F437E}"/>
            </a:ext>
          </a:extLst>
        </xdr:cNvPr>
        <xdr:cNvSpPr/>
      </xdr:nvSpPr>
      <xdr:spPr>
        <a:xfrm>
          <a:off x="2063750" y="476250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A4706CA8-584B-4E6F-8976-E17E01942DD7}"/>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0DCB081B-24F4-42C6-9DED-0F26B3EEA9B2}"/>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571500</xdr:colOff>
      <xdr:row>1</xdr:row>
      <xdr:rowOff>79375</xdr:rowOff>
    </xdr:from>
    <xdr:ext cx="1530773" cy="1229498"/>
    <xdr:pic>
      <xdr:nvPicPr>
        <xdr:cNvPr id="10" name="Picture 7" descr="Yangs 5th Taste Logo">
          <a:extLst>
            <a:ext uri="{FF2B5EF4-FFF2-40B4-BE49-F238E27FC236}">
              <a16:creationId xmlns:a16="http://schemas.microsoft.com/office/drawing/2014/main" id="{1A3D24A8-01B2-4DB0-A1C9-EB7980A1DA4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637000" y="79375"/>
          <a:ext cx="1530773" cy="1229498"/>
        </a:xfrm>
        <a:prstGeom prst="rect">
          <a:avLst/>
        </a:prstGeom>
      </xdr:spPr>
    </xdr:pic>
    <xdr:clientData/>
  </xdr:oneCellAnchor>
  <xdr:oneCellAnchor>
    <xdr:from>
      <xdr:col>19</xdr:col>
      <xdr:colOff>719667</xdr:colOff>
      <xdr:row>1</xdr:row>
      <xdr:rowOff>137583</xdr:rowOff>
    </xdr:from>
    <xdr:ext cx="3527976" cy="1136643"/>
    <xdr:pic>
      <xdr:nvPicPr>
        <xdr:cNvPr id="9" name="Picture 8" descr="Synergy Logo">
          <a:extLst>
            <a:ext uri="{FF2B5EF4-FFF2-40B4-BE49-F238E27FC236}">
              <a16:creationId xmlns:a16="http://schemas.microsoft.com/office/drawing/2014/main" id="{BABD3328-1B37-4274-B17A-05EAA303440B}"/>
            </a:ext>
          </a:extLst>
        </xdr:cNvPr>
        <xdr:cNvPicPr>
          <a:picLocks noChangeAspect="1"/>
        </xdr:cNvPicPr>
      </xdr:nvPicPr>
      <xdr:blipFill>
        <a:blip xmlns:r="http://schemas.openxmlformats.org/officeDocument/2006/relationships" r:embed="rId4"/>
        <a:stretch>
          <a:fillRect/>
        </a:stretch>
      </xdr:blipFill>
      <xdr:spPr>
        <a:xfrm>
          <a:off x="12187767" y="137583"/>
          <a:ext cx="3527976" cy="1136643"/>
        </a:xfrm>
        <a:prstGeom prst="rect">
          <a:avLst/>
        </a:prstGeom>
      </xdr:spPr>
    </xdr:pic>
    <xdr:clientData/>
  </xdr:oneCellAnchor>
  <xdr:twoCellAnchor>
    <xdr:from>
      <xdr:col>3</xdr:col>
      <xdr:colOff>174625</xdr:colOff>
      <xdr:row>6</xdr:row>
      <xdr:rowOff>63500</xdr:rowOff>
    </xdr:from>
    <xdr:to>
      <xdr:col>9</xdr:col>
      <xdr:colOff>698501</xdr:colOff>
      <xdr:row>6</xdr:row>
      <xdr:rowOff>403226</xdr:rowOff>
    </xdr:to>
    <xdr:sp macro="" textlink="">
      <xdr:nvSpPr>
        <xdr:cNvPr id="11" name="Rounded Rectangle 5">
          <a:hlinkClick xmlns:r="http://schemas.openxmlformats.org/officeDocument/2006/relationships" r:id="rId5"/>
          <a:extLst>
            <a:ext uri="{FF2B5EF4-FFF2-40B4-BE49-F238E27FC236}">
              <a16:creationId xmlns:a16="http://schemas.microsoft.com/office/drawing/2014/main" id="{3D1709A2-AB32-4B4A-B941-64EB5C2EAB41}"/>
            </a:ext>
          </a:extLst>
        </xdr:cNvPr>
        <xdr:cNvSpPr/>
      </xdr:nvSpPr>
      <xdr:spPr>
        <a:xfrm>
          <a:off x="5762625" y="1698625"/>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1</xdr:rowOff>
    </xdr:from>
    <xdr:to>
      <xdr:col>1</xdr:col>
      <xdr:colOff>692150</xdr:colOff>
      <xdr:row>0</xdr:row>
      <xdr:rowOff>977900</xdr:rowOff>
    </xdr:to>
    <xdr:pic>
      <xdr:nvPicPr>
        <xdr:cNvPr id="5" name="Graphic 4" descr="Warning with solid fill">
          <a:extLst>
            <a:ext uri="{FF2B5EF4-FFF2-40B4-BE49-F238E27FC236}">
              <a16:creationId xmlns:a16="http://schemas.microsoft.com/office/drawing/2014/main" id="{E9F51FC4-F7C2-4EAF-939A-B2ACC7A64E87}"/>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1"/>
          <a:ext cx="920750" cy="904874"/>
        </a:xfrm>
        <a:prstGeom prst="rect">
          <a:avLst/>
        </a:prstGeom>
      </xdr:spPr>
    </xdr:pic>
    <xdr:clientData/>
  </xdr:twoCellAnchor>
  <xdr:twoCellAnchor>
    <xdr:from>
      <xdr:col>4</xdr:col>
      <xdr:colOff>478387</xdr:colOff>
      <xdr:row>32</xdr:row>
      <xdr:rowOff>367</xdr:rowOff>
    </xdr:from>
    <xdr:to>
      <xdr:col>16</xdr:col>
      <xdr:colOff>668888</xdr:colOff>
      <xdr:row>32</xdr:row>
      <xdr:rowOff>290880</xdr:rowOff>
    </xdr:to>
    <xdr:sp macro="" textlink="">
      <xdr:nvSpPr>
        <xdr:cNvPr id="14" name="Rounded Rectangle 6">
          <a:hlinkClick xmlns:r="http://schemas.openxmlformats.org/officeDocument/2006/relationships" r:id="rId8"/>
          <a:extLst>
            <a:ext uri="{FF2B5EF4-FFF2-40B4-BE49-F238E27FC236}">
              <a16:creationId xmlns:a16="http://schemas.microsoft.com/office/drawing/2014/main" id="{8432D273-CB62-47B2-8F4F-B120B9691F50}"/>
            </a:ext>
          </a:extLst>
        </xdr:cNvPr>
        <xdr:cNvSpPr/>
      </xdr:nvSpPr>
      <xdr:spPr>
        <a:xfrm>
          <a:off x="7368137" y="13382992"/>
          <a:ext cx="9366251" cy="290513"/>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889000</xdr:colOff>
      <xdr:row>6</xdr:row>
      <xdr:rowOff>63500</xdr:rowOff>
    </xdr:from>
    <xdr:to>
      <xdr:col>3</xdr:col>
      <xdr:colOff>130683</xdr:colOff>
      <xdr:row>6</xdr:row>
      <xdr:rowOff>409698</xdr:rowOff>
    </xdr:to>
    <xdr:sp macro="" textlink="">
      <xdr:nvSpPr>
        <xdr:cNvPr id="17" name="Rounded Rectangle 4">
          <a:hlinkClick xmlns:r="http://schemas.openxmlformats.org/officeDocument/2006/relationships" r:id="rId9"/>
          <a:extLst>
            <a:ext uri="{FF2B5EF4-FFF2-40B4-BE49-F238E27FC236}">
              <a16:creationId xmlns:a16="http://schemas.microsoft.com/office/drawing/2014/main" id="{37DB4C50-B6A3-41A0-8CA3-6D087A59AA58}"/>
            </a:ext>
          </a:extLst>
        </xdr:cNvPr>
        <xdr:cNvSpPr/>
      </xdr:nvSpPr>
      <xdr:spPr>
        <a:xfrm>
          <a:off x="2682875" y="498475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16</xdr:col>
      <xdr:colOff>748263</xdr:colOff>
      <xdr:row>30</xdr:row>
      <xdr:rowOff>117842</xdr:rowOff>
    </xdr:from>
    <xdr:to>
      <xdr:col>23</xdr:col>
      <xdr:colOff>671487</xdr:colOff>
      <xdr:row>32</xdr:row>
      <xdr:rowOff>324217</xdr:rowOff>
    </xdr:to>
    <xdr:sp macro="" textlink="">
      <xdr:nvSpPr>
        <xdr:cNvPr id="16" name="Rounded Rectangle 10">
          <a:hlinkClick xmlns:r="http://schemas.openxmlformats.org/officeDocument/2006/relationships" r:id="rId10"/>
          <a:extLst>
            <a:ext uri="{FF2B5EF4-FFF2-40B4-BE49-F238E27FC236}">
              <a16:creationId xmlns:a16="http://schemas.microsoft.com/office/drawing/2014/main" id="{8A7E72C8-2DE2-4501-912C-4A507568192B}"/>
            </a:ext>
          </a:extLst>
        </xdr:cNvPr>
        <xdr:cNvSpPr/>
      </xdr:nvSpPr>
      <xdr:spPr>
        <a:xfrm>
          <a:off x="16813763" y="1318296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800099</xdr:colOff>
      <xdr:row>2</xdr:row>
      <xdr:rowOff>85724</xdr:rowOff>
    </xdr:from>
    <xdr:to>
      <xdr:col>6</xdr:col>
      <xdr:colOff>219074</xdr:colOff>
      <xdr:row>2</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E1A2C38B-81DF-451E-8BE1-395D29DCFA85}"/>
            </a:ext>
          </a:extLst>
        </xdr:cNvPr>
        <xdr:cNvSpPr/>
      </xdr:nvSpPr>
      <xdr:spPr>
        <a:xfrm flipH="1">
          <a:off x="1219199" y="276224"/>
          <a:ext cx="2657475"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500" b="1">
              <a:solidFill>
                <a:schemeClr val="bg1"/>
              </a:solidFill>
            </a:rPr>
            <a:t>NEED HELP? CLICK HERE FOR INSTRUCTIONS</a:t>
          </a:r>
          <a:r>
            <a:rPr lang="en-US" sz="1500" b="1" baseline="0">
              <a:solidFill>
                <a:schemeClr val="bg1"/>
              </a:solidFill>
            </a:rPr>
            <a:t> TO COMPLETE THE PACKET</a:t>
          </a:r>
          <a:r>
            <a:rPr lang="en-US" sz="1500" b="1" baseline="0">
              <a:solidFill>
                <a:srgbClr val="FFFF00"/>
              </a:solidFill>
            </a:rPr>
            <a:t>.</a:t>
          </a:r>
          <a:endParaRPr lang="en-US" sz="1500" b="1">
            <a:solidFill>
              <a:srgbClr val="FFFF00"/>
            </a:solidFill>
          </a:endParaRPr>
        </a:p>
      </xdr:txBody>
    </xdr:sp>
    <xdr:clientData/>
  </xdr:twoCellAnchor>
  <xdr:twoCellAnchor>
    <xdr:from>
      <xdr:col>6</xdr:col>
      <xdr:colOff>447675</xdr:colOff>
      <xdr:row>2</xdr:row>
      <xdr:rowOff>85725</xdr:rowOff>
    </xdr:from>
    <xdr:to>
      <xdr:col>14</xdr:col>
      <xdr:colOff>647319</xdr:colOff>
      <xdr:row>2</xdr:row>
      <xdr:rowOff>333376</xdr:rowOff>
    </xdr:to>
    <xdr:sp macro="" textlink="">
      <xdr:nvSpPr>
        <xdr:cNvPr id="3" name="Pentagon 3">
          <a:hlinkClick xmlns:r="http://schemas.openxmlformats.org/officeDocument/2006/relationships" r:id="rId2"/>
          <a:extLst>
            <a:ext uri="{FF2B5EF4-FFF2-40B4-BE49-F238E27FC236}">
              <a16:creationId xmlns:a16="http://schemas.microsoft.com/office/drawing/2014/main" id="{35C206F8-A630-440B-9298-489B4DBFE527}"/>
            </a:ext>
          </a:extLst>
        </xdr:cNvPr>
        <xdr:cNvSpPr/>
      </xdr:nvSpPr>
      <xdr:spPr>
        <a:xfrm>
          <a:off x="4105275" y="276225"/>
          <a:ext cx="5038344" cy="104776"/>
        </a:xfrm>
        <a:prstGeom prst="homePlate">
          <a:avLst/>
        </a:prstGeom>
        <a:solidFill>
          <a:srgbClr val="294983"/>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500" b="1">
              <a:solidFill>
                <a:schemeClr val="bg1"/>
              </a:solidFill>
            </a:rPr>
            <a:t>CLICK</a:t>
          </a:r>
          <a:r>
            <a:rPr lang="en-US" sz="1500" b="1" baseline="0">
              <a:solidFill>
                <a:schemeClr val="bg1"/>
              </a:solidFill>
            </a:rPr>
            <a:t> HERE TO RETURN TO THE OVERVIEW SHEET &amp; CONTINUE ORDERING.</a:t>
          </a:r>
          <a:endParaRPr lang="en-US" sz="1500" b="1">
            <a:solidFill>
              <a:schemeClr val="bg1"/>
            </a:solidFill>
          </a:endParaRPr>
        </a:p>
      </xdr:txBody>
    </xdr:sp>
    <xdr:clientData/>
  </xdr:twoCellAnchor>
  <xdr:oneCellAnchor>
    <xdr:from>
      <xdr:col>16</xdr:col>
      <xdr:colOff>476250</xdr:colOff>
      <xdr:row>1</xdr:row>
      <xdr:rowOff>95250</xdr:rowOff>
    </xdr:from>
    <xdr:ext cx="2016125" cy="1162901"/>
    <xdr:pic>
      <xdr:nvPicPr>
        <xdr:cNvPr id="8" name="Picture 7" descr="Bongards  Logo">
          <a:extLst>
            <a:ext uri="{FF2B5EF4-FFF2-40B4-BE49-F238E27FC236}">
              <a16:creationId xmlns:a16="http://schemas.microsoft.com/office/drawing/2014/main" id="{8E5187DD-6794-44DB-B637-2917CF2CD5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29850" y="95250"/>
          <a:ext cx="2016125" cy="1162901"/>
        </a:xfrm>
        <a:prstGeom prst="rect">
          <a:avLst/>
        </a:prstGeom>
      </xdr:spPr>
    </xdr:pic>
    <xdr:clientData/>
  </xdr:oneCellAnchor>
  <xdr:oneCellAnchor>
    <xdr:from>
      <xdr:col>19</xdr:col>
      <xdr:colOff>523875</xdr:colOff>
      <xdr:row>1</xdr:row>
      <xdr:rowOff>95250</xdr:rowOff>
    </xdr:from>
    <xdr:ext cx="3545148" cy="1143000"/>
    <xdr:pic>
      <xdr:nvPicPr>
        <xdr:cNvPr id="9" name="Picture 8" descr="Synergy Logo">
          <a:extLst>
            <a:ext uri="{FF2B5EF4-FFF2-40B4-BE49-F238E27FC236}">
              <a16:creationId xmlns:a16="http://schemas.microsoft.com/office/drawing/2014/main" id="{F0C59030-3EC1-49A8-B0CF-D2947BC12C1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06275" y="95250"/>
          <a:ext cx="3545148" cy="1143000"/>
        </a:xfrm>
        <a:prstGeom prst="rect">
          <a:avLst/>
        </a:prstGeom>
      </xdr:spPr>
    </xdr:pic>
    <xdr:clientData/>
  </xdr:oneCellAnchor>
  <xdr:twoCellAnchor>
    <xdr:from>
      <xdr:col>3</xdr:col>
      <xdr:colOff>79375</xdr:colOff>
      <xdr:row>6</xdr:row>
      <xdr:rowOff>47625</xdr:rowOff>
    </xdr:from>
    <xdr:to>
      <xdr:col>9</xdr:col>
      <xdr:colOff>603251</xdr:colOff>
      <xdr:row>6</xdr:row>
      <xdr:rowOff>387351</xdr:rowOff>
    </xdr:to>
    <xdr:sp macro="" textlink="">
      <xdr:nvSpPr>
        <xdr:cNvPr id="10" name="Rounded Rectangle 5">
          <a:hlinkClick xmlns:r="http://schemas.openxmlformats.org/officeDocument/2006/relationships" r:id="rId5"/>
          <a:extLst>
            <a:ext uri="{FF2B5EF4-FFF2-40B4-BE49-F238E27FC236}">
              <a16:creationId xmlns:a16="http://schemas.microsoft.com/office/drawing/2014/main" id="{8C807193-B857-4EA6-AF27-08D632EC0852}"/>
            </a:ext>
          </a:extLst>
        </xdr:cNvPr>
        <xdr:cNvSpPr/>
      </xdr:nvSpPr>
      <xdr:spPr>
        <a:xfrm>
          <a:off x="4984750" y="1682750"/>
          <a:ext cx="5238751" cy="339726"/>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PROCESSOR/BROKER</a:t>
          </a:r>
          <a:r>
            <a:rPr lang="en-US" sz="1500" b="1" baseline="0">
              <a:solidFill>
                <a:schemeClr val="bg1"/>
              </a:solidFill>
            </a:rPr>
            <a:t> CONTACT INFORMATION</a:t>
          </a:r>
          <a:endParaRPr lang="en-US" sz="1500" b="1">
            <a:solidFill>
              <a:schemeClr val="bg1"/>
            </a:solidFill>
          </a:endParaRPr>
        </a:p>
      </xdr:txBody>
    </xdr:sp>
    <xdr:clientData/>
  </xdr:twoCellAnchor>
  <xdr:twoCellAnchor editAs="oneCell">
    <xdr:from>
      <xdr:col>0</xdr:col>
      <xdr:colOff>0</xdr:colOff>
      <xdr:row>0</xdr:row>
      <xdr:rowOff>0</xdr:rowOff>
    </xdr:from>
    <xdr:to>
      <xdr:col>1</xdr:col>
      <xdr:colOff>692150</xdr:colOff>
      <xdr:row>0</xdr:row>
      <xdr:rowOff>930275</xdr:rowOff>
    </xdr:to>
    <xdr:pic>
      <xdr:nvPicPr>
        <xdr:cNvPr id="5" name="Graphic 4" descr="Warning with solid fill">
          <a:extLst>
            <a:ext uri="{FF2B5EF4-FFF2-40B4-BE49-F238E27FC236}">
              <a16:creationId xmlns:a16="http://schemas.microsoft.com/office/drawing/2014/main" id="{9CC1BDBF-7521-4AE3-B371-5B7B7EB833D1}"/>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0"/>
          <a:ext cx="920750" cy="927100"/>
        </a:xfrm>
        <a:prstGeom prst="rect">
          <a:avLst/>
        </a:prstGeom>
      </xdr:spPr>
    </xdr:pic>
    <xdr:clientData/>
  </xdr:twoCellAnchor>
  <xdr:twoCellAnchor>
    <xdr:from>
      <xdr:col>4</xdr:col>
      <xdr:colOff>462512</xdr:colOff>
      <xdr:row>42</xdr:row>
      <xdr:rowOff>159117</xdr:rowOff>
    </xdr:from>
    <xdr:to>
      <xdr:col>16</xdr:col>
      <xdr:colOff>653013</xdr:colOff>
      <xdr:row>43</xdr:row>
      <xdr:rowOff>205155</xdr:rowOff>
    </xdr:to>
    <xdr:sp macro="" textlink="">
      <xdr:nvSpPr>
        <xdr:cNvPr id="17" name="Rounded Rectangle 6">
          <a:hlinkClick xmlns:r="http://schemas.openxmlformats.org/officeDocument/2006/relationships" r:id="rId8"/>
          <a:extLst>
            <a:ext uri="{FF2B5EF4-FFF2-40B4-BE49-F238E27FC236}">
              <a16:creationId xmlns:a16="http://schemas.microsoft.com/office/drawing/2014/main" id="{ED7BCCC8-5811-40BA-8153-485053B33FA0}"/>
            </a:ext>
          </a:extLst>
        </xdr:cNvPr>
        <xdr:cNvSpPr/>
      </xdr:nvSpPr>
      <xdr:spPr>
        <a:xfrm>
          <a:off x="6669637" y="17034242"/>
          <a:ext cx="9366251" cy="30003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rPr>
            <a:t>VENDOR'S</a:t>
          </a:r>
          <a:r>
            <a:rPr lang="en-US" sz="1800" b="1" baseline="0">
              <a:solidFill>
                <a:schemeClr val="bg1"/>
              </a:solidFill>
            </a:rPr>
            <a:t> COMPLETE</a:t>
          </a:r>
          <a:r>
            <a:rPr lang="en-US" sz="1800" b="1">
              <a:solidFill>
                <a:schemeClr val="bg1"/>
              </a:solidFill>
            </a:rPr>
            <a:t> SUMMARY</a:t>
          </a:r>
          <a:r>
            <a:rPr lang="en-US" sz="1800" b="1" baseline="0">
              <a:solidFill>
                <a:schemeClr val="bg1"/>
              </a:solidFill>
            </a:rPr>
            <a:t> END PRODUCT DATA SCHEDULES ( SEPDS )</a:t>
          </a:r>
          <a:endParaRPr lang="en-US" sz="1800" b="1">
            <a:solidFill>
              <a:schemeClr val="bg1"/>
            </a:solidFill>
          </a:endParaRPr>
        </a:p>
      </xdr:txBody>
    </xdr:sp>
    <xdr:clientData/>
  </xdr:twoCellAnchor>
  <xdr:twoCellAnchor>
    <xdr:from>
      <xdr:col>2</xdr:col>
      <xdr:colOff>777875</xdr:colOff>
      <xdr:row>6</xdr:row>
      <xdr:rowOff>47625</xdr:rowOff>
    </xdr:from>
    <xdr:to>
      <xdr:col>3</xdr:col>
      <xdr:colOff>19558</xdr:colOff>
      <xdr:row>6</xdr:row>
      <xdr:rowOff>393823</xdr:rowOff>
    </xdr:to>
    <xdr:sp macro="" textlink="">
      <xdr:nvSpPr>
        <xdr:cNvPr id="15" name="Rounded Rectangle 4">
          <a:hlinkClick xmlns:r="http://schemas.openxmlformats.org/officeDocument/2006/relationships" r:id="rId9"/>
          <a:extLst>
            <a:ext uri="{FF2B5EF4-FFF2-40B4-BE49-F238E27FC236}">
              <a16:creationId xmlns:a16="http://schemas.microsoft.com/office/drawing/2014/main" id="{76414403-3D3B-4057-BB76-D3534AF51D21}"/>
            </a:ext>
          </a:extLst>
        </xdr:cNvPr>
        <xdr:cNvSpPr/>
      </xdr:nvSpPr>
      <xdr:spPr>
        <a:xfrm>
          <a:off x="1889125" y="4699000"/>
          <a:ext cx="3035808" cy="346198"/>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a:solidFill>
                <a:schemeClr val="bg1"/>
              </a:solidFill>
            </a:rPr>
            <a:t>NUTRITIONAL INFORMATION</a:t>
          </a:r>
        </a:p>
      </xdr:txBody>
    </xdr:sp>
    <xdr:clientData/>
  </xdr:twoCellAnchor>
  <xdr:twoCellAnchor>
    <xdr:from>
      <xdr:col>16</xdr:col>
      <xdr:colOff>732388</xdr:colOff>
      <xdr:row>41</xdr:row>
      <xdr:rowOff>260717</xdr:rowOff>
    </xdr:from>
    <xdr:to>
      <xdr:col>23</xdr:col>
      <xdr:colOff>655612</xdr:colOff>
      <xdr:row>43</xdr:row>
      <xdr:rowOff>228967</xdr:rowOff>
    </xdr:to>
    <xdr:sp macro="" textlink="">
      <xdr:nvSpPr>
        <xdr:cNvPr id="18" name="Rounded Rectangle 10">
          <a:hlinkClick xmlns:r="http://schemas.openxmlformats.org/officeDocument/2006/relationships" r:id="rId10"/>
          <a:extLst>
            <a:ext uri="{FF2B5EF4-FFF2-40B4-BE49-F238E27FC236}">
              <a16:creationId xmlns:a16="http://schemas.microsoft.com/office/drawing/2014/main" id="{3DB97E0D-18A4-44AD-A61B-27E925245B9B}"/>
            </a:ext>
          </a:extLst>
        </xdr:cNvPr>
        <xdr:cNvSpPr/>
      </xdr:nvSpPr>
      <xdr:spPr>
        <a:xfrm>
          <a:off x="16115263" y="16834217"/>
          <a:ext cx="5955724" cy="523875"/>
        </a:xfrm>
        <a:prstGeom prst="roundRect">
          <a:avLst/>
        </a:prstGeom>
        <a:solidFill>
          <a:srgbClr val="294983"/>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Commodity Calculator and</a:t>
          </a:r>
          <a:r>
            <a:rPr lang="en-US" sz="2000" b="1" baseline="0">
              <a:solidFill>
                <a:schemeClr val="bg1"/>
              </a:solidFill>
            </a:rPr>
            <a:t> Product Specifications</a:t>
          </a:r>
          <a:endParaRPr lang="en-US" sz="20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adudenhoef\AppData\Roaming\Microsoft\Excel\Processor%20Order%20Forms\Book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of mo - net cs weight"/>
      <sheetName val="upload"/>
    </sheetNames>
    <sheetDataSet>
      <sheetData sheetId="0"/>
      <sheetData sheetId="1"/>
    </sheetDataSet>
  </externalBook>
</externalLink>
</file>

<file path=xl/persons/person.xml><?xml version="1.0" encoding="utf-8"?>
<personList xmlns="http://schemas.microsoft.com/office/spreadsheetml/2018/threadedcomments" xmlns:x="http://schemas.openxmlformats.org/spreadsheetml/2006/main">
  <person displayName="Kenkel, Rick" id="{9A8D728E-0CD3-409F-8453-340D683AFCC8}" userId="S::kenker@bds.state.mo.us::b753de41-5526-4a39-8d66-24794e89f83f" providerId="AD"/>
</personList>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6">
  <rv s="0">
    <v>0</v>
    <v>5</v>
  </rv>
  <rv s="1">
    <v>0</v>
    <v>5</v>
    <v>National Food Group Zee Zees Logo</v>
  </rv>
  <rv s="1">
    <v>1</v>
    <v>5</v>
    <v>Peterson Farms Treats Logo</v>
  </rv>
  <rv s="1">
    <v>2</v>
    <v>5</v>
    <v>Pilgrim's Logo</v>
  </rv>
  <rv s="1">
    <v>3</v>
    <v>5</v>
    <v>S&amp;F Foods Logo</v>
  </rv>
  <rv s="1">
    <v>4</v>
    <v>5</v>
    <v>The J.M. Smucker Co. Logo</v>
  </rv>
</rvData>
</file>

<file path=xl/richData/rdrichvaluestructure.xml><?xml version="1.0" encoding="utf-8"?>
<rvStructures xmlns="http://schemas.microsoft.com/office/spreadsheetml/2017/richdata" count="2">
  <s t="_localImage">
    <k n="_rvRel:LocalImageIdentifier" t="i"/>
    <k n="CalcOrigin" t="i"/>
  </s>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652" dT="2024-12-12T14:22:20.13" personId="{9A8D728E-0CD3-409F-8453-340D683AFCC8}" id="{42A2D0F0-B953-474E-9A71-B34E3D48CBDC}">
    <text>When running Meal Count Report from DESE MO SCHLS FOR THE SEV DISABLED is one combined number.  Ran report to capture building level breakdown.</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dese.mo.gov/financial-admin-services/food-nutrition-services/usda-foods" TargetMode="External"/><Relationship Id="rId2" Type="http://schemas.openxmlformats.org/officeDocument/2006/relationships/hyperlink" Target="mailto:donatedfoods@dese.mo.gov?subject=USDA%20FOODS%20PACKET" TargetMode="External"/><Relationship Id="rId1" Type="http://schemas.openxmlformats.org/officeDocument/2006/relationships/hyperlink" Target="mailto:%20donatedfoods@dese.mo.gov?subject=USDA%20FOODS%20PACKE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8.bin"/><Relationship Id="rId1" Type="http://schemas.openxmlformats.org/officeDocument/2006/relationships/hyperlink" Target="https://protect.checkpoint.com/v2/r01/___https:/dese.mo.gov/financial-admin-services/food-nutrition-services/commodity-calculators___.YzJ1OmludGVybmF0aW9uYWxmb29kc2VydmljZXMxOmM6bzpiOGUwYTdhNjY2MjVlMzljZDVlZjM0YWIwNjg4OTAyMDo3OjBkNTM6OGUyODYxY2ZjZjE3MzdiZjkyOTE5NzE2YWI3NGY2NmVlZWY5ZjA1ODhhOTYzZWIzZWUyNGM3OWM5OGQwMmEyZjpwOlQ6Rg"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9.bin"/><Relationship Id="rId1" Type="http://schemas.openxmlformats.org/officeDocument/2006/relationships/hyperlink" Target="https://protect.checkpoint.com/v2/r01/___https:/dese.mo.gov/financial-admin-services/food-nutrition-services/commodity-calculators___.YzJ1OmludGVybmF0aW9uYWxmb29kc2VydmljZXMxOmM6bzpiOGUwYTdhNjY2MjVlMzljZDVlZjM0YWIwNjg4OTAyMDo3OmE3NGM6NzJlNzY0OTk2N2Q4ZTczMGUwNWY2YjRiY2YxYzcxZDlhYWQzNzgyN2Q5OGVhMTdlMGIwYWI4Y2U1ZWNhMTBkYTpwOlQ6Rg"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https://protect.checkpoint.com/v2/r01/___https:/dese.mo.gov/financial-admin-services/food-nutrition-services/commodity-calculators___.YzJ1OmludGVybmF0aW9uYWxmb29kc2VydmljZXMxOmM6bzpiOGUwYTdhNjY2MjVlMzljZDVlZjM0YWIwNjg4OTAyMDo3OjBkNTM6OGUyODYxY2ZjZjE3MzdiZjkyOTE5NzE2YWI3NGY2NmVlZWY5ZjA1ODhhOTYzZWIzZWUyNGM3OWM5OGQwMmEyZjpwOlQ6Rg"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1.bin"/><Relationship Id="rId1" Type="http://schemas.openxmlformats.org/officeDocument/2006/relationships/hyperlink" Target="https://protect.checkpoint.com/v2/r01/___https:/dese.mo.gov/financial-admin-services/food-nutrition-services/commodity-calculators___.YzJ1OmludGVybmF0aW9uYWxmb29kc2VydmljZXMxOmM6bzpiOGUwYTdhNjY2MjVlMzljZDVlZjM0YWIwNjg4OTAyMDo3OmE3NGM6NzJlNzY0OTk2N2Q4ZTczMGUwNWY2YjRiY2YxYzcxZDlhYWQzNzgyN2Q5OGVhMTdlMGIwYWI4Y2U1ZWNhMTBkYTpwOlQ6Rg"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2.bin"/><Relationship Id="rId1" Type="http://schemas.openxmlformats.org/officeDocument/2006/relationships/hyperlink" Target="https://protect.checkpoint.com/v2/r01/___https:/dese.mo.gov/financial-admin-services/food-nutrition-services/commodity-calculators___.YzJ1OmludGVybmF0aW9uYWxmb29kc2VydmljZXMxOmM6bzpiOGUwYTdhNjY2MjVlMzljZDVlZjM0YWIwNjg4OTAyMDo3OjBkNTM6OGUyODYxY2ZjZjE3MzdiZjkyOTE5NzE2YWI3NGY2NmVlZWY5ZjA1ODhhOTYzZWIzZWUyNGM3OWM5OGQwMmEyZjpwOlQ6Rg"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3.bin"/><Relationship Id="rId1" Type="http://schemas.openxmlformats.org/officeDocument/2006/relationships/hyperlink" Target="https://protect.checkpoint.com/v2/r01/___https:/dese.mo.gov/financial-admin-services/food-nutrition-services/commodity-calculators___.YzJ1OmludGVybmF0aW9uYWxmb29kc2VydmljZXMxOmM6bzpiOGUwYTdhNjY2MjVlMzljZDVlZjM0YWIwNjg4OTAyMDo3OmE3NGM6NzJlNzY0OTk2N2Q4ZTczMGUwNWY2YjRiY2YxYzcxZDlhYWQzNzgyN2Q5OGVhMTdlMGIwYWI4Y2U1ZWNhMTBkYTpwOlQ6Rg"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05EF7-60BD-4A8E-ADA5-F62F946C8D5C}">
  <sheetPr codeName="Sheet3">
    <tabColor rgb="FFC00000"/>
    <pageSetUpPr fitToPage="1"/>
  </sheetPr>
  <dimension ref="B1:N9"/>
  <sheetViews>
    <sheetView showGridLines="0" zoomScaleNormal="100" workbookViewId="0">
      <selection activeCell="N11" sqref="N11"/>
    </sheetView>
  </sheetViews>
  <sheetFormatPr defaultColWidth="9" defaultRowHeight="15" x14ac:dyDescent="0.25"/>
  <cols>
    <col min="1" max="1" width="1.5703125" style="72" customWidth="1"/>
    <col min="2" max="13" width="9" style="72"/>
    <col min="14" max="14" width="16.5703125" style="72" customWidth="1"/>
    <col min="15" max="15" width="1.28515625" style="72" customWidth="1"/>
    <col min="16" max="16384" width="9" style="72"/>
  </cols>
  <sheetData>
    <row r="1" spans="2:14" ht="35.25" thickTop="1" x14ac:dyDescent="0.55000000000000004">
      <c r="B1" s="1173" t="s">
        <v>0</v>
      </c>
      <c r="C1" s="1174"/>
      <c r="D1" s="1174"/>
      <c r="E1" s="1174"/>
      <c r="F1" s="1174"/>
      <c r="G1" s="1174"/>
      <c r="H1" s="1174"/>
      <c r="I1" s="1174"/>
      <c r="J1" s="1174"/>
      <c r="K1" s="1174"/>
      <c r="L1" s="1174"/>
      <c r="M1" s="1174"/>
      <c r="N1" s="1175"/>
    </row>
    <row r="2" spans="2:14" ht="47.25" customHeight="1" x14ac:dyDescent="0.3">
      <c r="B2" s="1176" t="s">
        <v>1</v>
      </c>
      <c r="C2" s="1177"/>
      <c r="D2" s="1177"/>
      <c r="E2" s="1177"/>
      <c r="F2" s="1177"/>
      <c r="G2" s="1177"/>
      <c r="H2" s="1177"/>
      <c r="I2" s="1177"/>
      <c r="J2" s="1177"/>
      <c r="K2" s="1177"/>
      <c r="L2" s="1177"/>
      <c r="M2" s="1177"/>
      <c r="N2" s="1178"/>
    </row>
    <row r="3" spans="2:14" ht="18" customHeight="1" x14ac:dyDescent="0.3">
      <c r="B3" s="1179" t="s">
        <v>2</v>
      </c>
      <c r="C3" s="1180"/>
      <c r="D3" s="1180"/>
      <c r="E3" s="1180"/>
      <c r="F3" s="1180"/>
      <c r="G3" s="1180"/>
      <c r="H3" s="1180"/>
      <c r="I3" s="1180"/>
      <c r="J3" s="1180"/>
      <c r="K3" s="1180"/>
      <c r="L3" s="1180"/>
      <c r="M3" s="1180"/>
      <c r="N3" s="1181"/>
    </row>
    <row r="4" spans="2:14" ht="19.5" thickBot="1" x14ac:dyDescent="0.35">
      <c r="B4" s="1182" t="s">
        <v>3</v>
      </c>
      <c r="C4" s="1183"/>
      <c r="D4" s="1183"/>
      <c r="E4" s="1183"/>
      <c r="F4" s="1183"/>
      <c r="G4" s="1183"/>
      <c r="H4" s="1183"/>
      <c r="I4" s="1183"/>
      <c r="J4" s="1183"/>
      <c r="K4" s="1183"/>
      <c r="L4" s="1183"/>
      <c r="M4" s="1183"/>
      <c r="N4" s="1184"/>
    </row>
    <row r="5" spans="2:14" ht="28.5" customHeight="1" thickTop="1" x14ac:dyDescent="0.25">
      <c r="B5" s="1164" t="s">
        <v>4</v>
      </c>
      <c r="C5" s="1165"/>
      <c r="D5" s="1165"/>
      <c r="E5" s="1165"/>
      <c r="F5" s="1165"/>
      <c r="G5" s="1165"/>
      <c r="H5" s="1165"/>
      <c r="I5" s="1165"/>
      <c r="J5" s="1165"/>
      <c r="K5" s="1165"/>
      <c r="L5" s="1165"/>
      <c r="M5" s="1165"/>
      <c r="N5" s="1166"/>
    </row>
    <row r="6" spans="2:14" ht="28.5" customHeight="1" x14ac:dyDescent="0.25">
      <c r="B6" s="1167"/>
      <c r="C6" s="1168"/>
      <c r="D6" s="1168"/>
      <c r="E6" s="1168"/>
      <c r="F6" s="1168"/>
      <c r="G6" s="1168"/>
      <c r="H6" s="1168"/>
      <c r="I6" s="1168"/>
      <c r="J6" s="1168"/>
      <c r="K6" s="1168"/>
      <c r="L6" s="1168"/>
      <c r="M6" s="1168"/>
      <c r="N6" s="1169"/>
    </row>
    <row r="7" spans="2:14" ht="28.5" customHeight="1" x14ac:dyDescent="0.25">
      <c r="B7" s="1167"/>
      <c r="C7" s="1168"/>
      <c r="D7" s="1168"/>
      <c r="E7" s="1168"/>
      <c r="F7" s="1168"/>
      <c r="G7" s="1168"/>
      <c r="H7" s="1168"/>
      <c r="I7" s="1168"/>
      <c r="J7" s="1168"/>
      <c r="K7" s="1168"/>
      <c r="L7" s="1168"/>
      <c r="M7" s="1168"/>
      <c r="N7" s="1169"/>
    </row>
    <row r="8" spans="2:14" ht="28.5" customHeight="1" thickBot="1" x14ac:dyDescent="0.3">
      <c r="B8" s="1170"/>
      <c r="C8" s="1171"/>
      <c r="D8" s="1171"/>
      <c r="E8" s="1171"/>
      <c r="F8" s="1171"/>
      <c r="G8" s="1171"/>
      <c r="H8" s="1171"/>
      <c r="I8" s="1171"/>
      <c r="J8" s="1171"/>
      <c r="K8" s="1171"/>
      <c r="L8" s="1171"/>
      <c r="M8" s="1171"/>
      <c r="N8" s="1172"/>
    </row>
    <row r="9" spans="2:14" ht="21.75" customHeight="1" thickTop="1" x14ac:dyDescent="0.25"/>
  </sheetData>
  <sheetProtection formatColumns="0" formatRows="0"/>
  <mergeCells count="5">
    <mergeCell ref="B5:N8"/>
    <mergeCell ref="B1:N1"/>
    <mergeCell ref="B2:N2"/>
    <mergeCell ref="B3:N3"/>
    <mergeCell ref="B4:N4"/>
  </mergeCells>
  <hyperlinks>
    <hyperlink ref="B4:L4" r:id="rId1" tooltip="donatedfoods@dese.mo.gov" display="COMPLETE AND SUBMIT THE PACKET TO donatedfoods@dese.mo.gov BY FEBRUARY 19,2021" xr:uid="{3F0B1BC7-9786-4973-925F-E1B76DB2C805}"/>
    <hyperlink ref="B4:N4" r:id="rId2" tooltip="donatedfoods@dese.mo.gov" display="COMPLETE AND SUBMIT THIS PACKET TO donatedfoods@dese.mo.gov by March 1, 2024" xr:uid="{16BFCCEA-537A-4DE6-9B06-417D31D9F7DF}"/>
    <hyperlink ref="B3:N3" r:id="rId3" display="USDA FOODS WEBPAGE - Commodity 101 Let's Talk Tuesday (under Training Videos)" xr:uid="{438FE24B-ED76-4696-A864-8E519BC2E606}"/>
  </hyperlinks>
  <pageMargins left="0.2" right="0.2" top="0.25" bottom="0.25" header="0" footer="0"/>
  <pageSetup scale="80" fitToHeight="0"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050A6-DD93-4788-A9D0-855519FB9207}">
  <sheetPr codeName="Sheet11">
    <pageSetUpPr fitToPage="1"/>
  </sheetPr>
  <dimension ref="A1:Y46"/>
  <sheetViews>
    <sheetView showGridLines="0" topLeftCell="A12"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66.5703125"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46"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9"/>
      <c r="Y1" s="57"/>
    </row>
    <row r="2" spans="1:25" ht="44.25" customHeight="1" thickTop="1" thickBot="1" x14ac:dyDescent="0.3">
      <c r="B2" s="1558" t="s">
        <v>1730</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0"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row>
    <row r="4" spans="1:25" ht="42"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c r="Y4" s="57"/>
    </row>
    <row r="5" spans="1:25" ht="9"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13.5"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row>
    <row r="7" spans="1:25" s="351" customFormat="1" ht="27" customHeight="1" thickTop="1" thickBot="1" x14ac:dyDescent="0.3">
      <c r="A7" s="58"/>
      <c r="B7" s="1540"/>
      <c r="C7" s="1541"/>
      <c r="D7" s="1541"/>
      <c r="E7" s="1541"/>
      <c r="F7" s="1541"/>
      <c r="G7" s="1541"/>
      <c r="H7" s="1541"/>
      <c r="I7" s="1541"/>
      <c r="J7" s="1541"/>
      <c r="K7" s="1146">
        <v>110242</v>
      </c>
      <c r="L7" s="1542" t="s">
        <v>1681</v>
      </c>
      <c r="M7" s="1542"/>
      <c r="N7" s="1542"/>
      <c r="O7" s="1543" t="s">
        <v>1745</v>
      </c>
      <c r="P7" s="1578"/>
      <c r="Q7" s="1578"/>
      <c r="R7" s="1578"/>
      <c r="S7" s="589">
        <v>2.0537000000000001</v>
      </c>
      <c r="T7" s="1542" t="s">
        <v>1683</v>
      </c>
      <c r="U7" s="1542"/>
      <c r="V7" s="1542"/>
      <c r="W7" s="1542"/>
      <c r="X7" s="1545"/>
    </row>
    <row r="8" spans="1:25" s="351" customFormat="1" ht="45"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ht="42.75" customHeight="1" thickBot="1" x14ac:dyDescent="0.3">
      <c r="A9" s="352"/>
      <c r="B9" s="1566"/>
      <c r="C9" s="27">
        <f>SUM(U15:U36)</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84"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5.5"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SUM(K15:K68)</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46.5"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9.5" customHeight="1"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x14ac:dyDescent="0.25">
      <c r="B15" s="590">
        <v>3711</v>
      </c>
      <c r="C15" s="591" t="s">
        <v>1746</v>
      </c>
      <c r="D15" s="559">
        <v>2</v>
      </c>
      <c r="E15" s="560">
        <v>2.25</v>
      </c>
      <c r="F15" s="560" t="s">
        <v>1747</v>
      </c>
      <c r="G15" s="561">
        <v>18.45</v>
      </c>
      <c r="H15" s="560">
        <v>72</v>
      </c>
      <c r="I15" s="561">
        <v>9</v>
      </c>
      <c r="J15" s="580">
        <f t="shared" ref="J15:J36" si="1">$S$7*I15</f>
        <v>18.4833</v>
      </c>
      <c r="K15" s="993"/>
      <c r="L15" s="979"/>
      <c r="M15" s="979"/>
      <c r="N15" s="979"/>
      <c r="O15" s="979"/>
      <c r="P15" s="979"/>
      <c r="Q15" s="979"/>
      <c r="R15" s="979"/>
      <c r="S15" s="994"/>
      <c r="T15" s="54">
        <f t="shared" ref="T15:T36" si="2">SUM(K15:S15)</f>
        <v>0</v>
      </c>
      <c r="U15" s="325">
        <f t="shared" ref="U15:U36" si="3">T15*I15</f>
        <v>0</v>
      </c>
      <c r="V15" s="328">
        <f t="shared" ref="V15:V36" si="4">U15*$S$7</f>
        <v>0</v>
      </c>
      <c r="W15" s="1572" t="s">
        <v>1695</v>
      </c>
      <c r="X15" s="1573"/>
    </row>
    <row r="16" spans="1:25" ht="19.5" customHeight="1" x14ac:dyDescent="0.25">
      <c r="B16" s="592">
        <v>3712</v>
      </c>
      <c r="C16" s="570" t="s">
        <v>1748</v>
      </c>
      <c r="D16" s="565">
        <v>0.5</v>
      </c>
      <c r="E16" s="566">
        <v>0.5</v>
      </c>
      <c r="F16" s="566" t="s">
        <v>1747</v>
      </c>
      <c r="G16" s="567">
        <v>15.45</v>
      </c>
      <c r="H16" s="566">
        <v>60</v>
      </c>
      <c r="I16" s="567">
        <v>7.5</v>
      </c>
      <c r="J16" s="568">
        <f t="shared" si="1"/>
        <v>15.402750000000001</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593">
        <v>3713</v>
      </c>
      <c r="C17" s="570" t="s">
        <v>1749</v>
      </c>
      <c r="D17" s="565">
        <v>2</v>
      </c>
      <c r="E17" s="566">
        <v>2.25</v>
      </c>
      <c r="F17" s="566" t="s">
        <v>1747</v>
      </c>
      <c r="G17" s="567">
        <v>18.45</v>
      </c>
      <c r="H17" s="566">
        <v>72</v>
      </c>
      <c r="I17" s="567">
        <v>9</v>
      </c>
      <c r="J17" s="568">
        <f t="shared" si="1"/>
        <v>18.4833</v>
      </c>
      <c r="K17" s="995"/>
      <c r="L17" s="964"/>
      <c r="M17" s="964"/>
      <c r="N17" s="964"/>
      <c r="O17" s="964"/>
      <c r="P17" s="964"/>
      <c r="Q17" s="964"/>
      <c r="R17" s="964"/>
      <c r="S17" s="996"/>
      <c r="T17" s="55">
        <f t="shared" si="2"/>
        <v>0</v>
      </c>
      <c r="U17" s="326">
        <f t="shared" si="3"/>
        <v>0</v>
      </c>
      <c r="V17" s="13">
        <f t="shared" si="4"/>
        <v>0</v>
      </c>
      <c r="W17" s="1574"/>
      <c r="X17" s="1575"/>
    </row>
    <row r="18" spans="2:24" ht="19.5" customHeight="1" x14ac:dyDescent="0.25">
      <c r="B18" s="593">
        <v>3714</v>
      </c>
      <c r="C18" s="570" t="s">
        <v>1750</v>
      </c>
      <c r="D18" s="565">
        <v>0.5</v>
      </c>
      <c r="E18" s="566">
        <v>0.5</v>
      </c>
      <c r="F18" s="566" t="s">
        <v>1747</v>
      </c>
      <c r="G18" s="567">
        <v>15.45</v>
      </c>
      <c r="H18" s="566">
        <v>60</v>
      </c>
      <c r="I18" s="567">
        <v>7.5</v>
      </c>
      <c r="J18" s="568">
        <f t="shared" si="1"/>
        <v>15.402750000000001</v>
      </c>
      <c r="K18" s="995"/>
      <c r="L18" s="964"/>
      <c r="M18" s="964"/>
      <c r="N18" s="964"/>
      <c r="O18" s="964"/>
      <c r="P18" s="964"/>
      <c r="Q18" s="964"/>
      <c r="R18" s="964"/>
      <c r="S18" s="996"/>
      <c r="T18" s="55">
        <f t="shared" si="2"/>
        <v>0</v>
      </c>
      <c r="U18" s="326">
        <f t="shared" si="3"/>
        <v>0</v>
      </c>
      <c r="V18" s="13">
        <f t="shared" si="4"/>
        <v>0</v>
      </c>
      <c r="W18" s="1574"/>
      <c r="X18" s="1575"/>
    </row>
    <row r="19" spans="2:24" ht="19.5" customHeight="1" x14ac:dyDescent="0.25">
      <c r="B19" s="593">
        <v>3715</v>
      </c>
      <c r="C19" s="570" t="s">
        <v>1751</v>
      </c>
      <c r="D19" s="565">
        <v>2</v>
      </c>
      <c r="E19" s="566">
        <v>2.25</v>
      </c>
      <c r="F19" s="566" t="s">
        <v>1747</v>
      </c>
      <c r="G19" s="567">
        <v>18.45</v>
      </c>
      <c r="H19" s="566">
        <v>72</v>
      </c>
      <c r="I19" s="567">
        <v>9</v>
      </c>
      <c r="J19" s="568">
        <f t="shared" si="1"/>
        <v>18.4833</v>
      </c>
      <c r="K19" s="995"/>
      <c r="L19" s="964"/>
      <c r="M19" s="964"/>
      <c r="N19" s="964"/>
      <c r="O19" s="964"/>
      <c r="P19" s="964"/>
      <c r="Q19" s="964"/>
      <c r="R19" s="964"/>
      <c r="S19" s="996"/>
      <c r="T19" s="55">
        <f t="shared" si="2"/>
        <v>0</v>
      </c>
      <c r="U19" s="326">
        <f t="shared" si="3"/>
        <v>0</v>
      </c>
      <c r="V19" s="13">
        <f t="shared" si="4"/>
        <v>0</v>
      </c>
      <c r="W19" s="1574"/>
      <c r="X19" s="1575"/>
    </row>
    <row r="20" spans="2:24" ht="19.5" customHeight="1" x14ac:dyDescent="0.25">
      <c r="B20" s="593">
        <v>3716</v>
      </c>
      <c r="C20" s="570" t="s">
        <v>1752</v>
      </c>
      <c r="D20" s="565">
        <v>2</v>
      </c>
      <c r="E20" s="566">
        <v>2.25</v>
      </c>
      <c r="F20" s="566" t="s">
        <v>1747</v>
      </c>
      <c r="G20" s="567">
        <v>18.45</v>
      </c>
      <c r="H20" s="566">
        <v>72</v>
      </c>
      <c r="I20" s="567">
        <v>9</v>
      </c>
      <c r="J20" s="568">
        <f t="shared" si="1"/>
        <v>18.4833</v>
      </c>
      <c r="K20" s="995"/>
      <c r="L20" s="964"/>
      <c r="M20" s="964"/>
      <c r="N20" s="964"/>
      <c r="O20" s="964"/>
      <c r="P20" s="964"/>
      <c r="Q20" s="964"/>
      <c r="R20" s="964"/>
      <c r="S20" s="996"/>
      <c r="T20" s="55">
        <f t="shared" si="2"/>
        <v>0</v>
      </c>
      <c r="U20" s="326">
        <f t="shared" si="3"/>
        <v>0</v>
      </c>
      <c r="V20" s="13">
        <f t="shared" si="4"/>
        <v>0</v>
      </c>
      <c r="W20" s="1574"/>
      <c r="X20" s="1575"/>
    </row>
    <row r="21" spans="2:24" ht="19.5" customHeight="1" x14ac:dyDescent="0.25">
      <c r="B21" s="593">
        <v>4525</v>
      </c>
      <c r="C21" s="570" t="s">
        <v>1753</v>
      </c>
      <c r="D21" s="565">
        <v>1</v>
      </c>
      <c r="E21" s="566">
        <v>1</v>
      </c>
      <c r="F21" s="566" t="s">
        <v>1747</v>
      </c>
      <c r="G21" s="567">
        <v>27.82</v>
      </c>
      <c r="H21" s="566">
        <v>168</v>
      </c>
      <c r="I21" s="567">
        <v>5.25</v>
      </c>
      <c r="J21" s="568">
        <f t="shared" si="1"/>
        <v>10.781925000000001</v>
      </c>
      <c r="K21" s="995"/>
      <c r="L21" s="964"/>
      <c r="M21" s="964"/>
      <c r="N21" s="964"/>
      <c r="O21" s="964"/>
      <c r="P21" s="964"/>
      <c r="Q21" s="964"/>
      <c r="R21" s="964"/>
      <c r="S21" s="996"/>
      <c r="T21" s="55">
        <f t="shared" si="2"/>
        <v>0</v>
      </c>
      <c r="U21" s="326">
        <f t="shared" si="3"/>
        <v>0</v>
      </c>
      <c r="V21" s="13">
        <f t="shared" si="4"/>
        <v>0</v>
      </c>
      <c r="W21" s="1574"/>
      <c r="X21" s="1575"/>
    </row>
    <row r="22" spans="2:24" ht="19.5" customHeight="1" x14ac:dyDescent="0.25">
      <c r="B22" s="593">
        <v>4603</v>
      </c>
      <c r="C22" s="570" t="s">
        <v>1754</v>
      </c>
      <c r="D22" s="565">
        <v>1.25</v>
      </c>
      <c r="E22" s="566">
        <v>1</v>
      </c>
      <c r="F22" s="566" t="s">
        <v>1747</v>
      </c>
      <c r="G22" s="567">
        <v>30</v>
      </c>
      <c r="H22" s="566">
        <v>200</v>
      </c>
      <c r="I22" s="567">
        <v>3.13</v>
      </c>
      <c r="J22" s="568">
        <f t="shared" si="1"/>
        <v>6.4280809999999997</v>
      </c>
      <c r="K22" s="995"/>
      <c r="L22" s="964"/>
      <c r="M22" s="964"/>
      <c r="N22" s="964"/>
      <c r="O22" s="964"/>
      <c r="P22" s="964"/>
      <c r="Q22" s="964"/>
      <c r="R22" s="964"/>
      <c r="S22" s="996"/>
      <c r="T22" s="55">
        <f t="shared" si="2"/>
        <v>0</v>
      </c>
      <c r="U22" s="326">
        <f t="shared" si="3"/>
        <v>0</v>
      </c>
      <c r="V22" s="13">
        <f t="shared" si="4"/>
        <v>0</v>
      </c>
      <c r="W22" s="1574"/>
      <c r="X22" s="1575"/>
    </row>
    <row r="23" spans="2:24" ht="19.5" customHeight="1" x14ac:dyDescent="0.25">
      <c r="B23" s="593">
        <v>4605</v>
      </c>
      <c r="C23" s="570" t="s">
        <v>1755</v>
      </c>
      <c r="D23" s="565">
        <v>1</v>
      </c>
      <c r="E23" s="566">
        <v>1</v>
      </c>
      <c r="F23" s="566" t="s">
        <v>1747</v>
      </c>
      <c r="G23" s="567">
        <v>15.31</v>
      </c>
      <c r="H23" s="566">
        <v>100</v>
      </c>
      <c r="I23" s="567">
        <v>3.08</v>
      </c>
      <c r="J23" s="568">
        <f t="shared" si="1"/>
        <v>6.3253960000000005</v>
      </c>
      <c r="K23" s="995"/>
      <c r="L23" s="964"/>
      <c r="M23" s="964"/>
      <c r="N23" s="964"/>
      <c r="O23" s="964"/>
      <c r="P23" s="964"/>
      <c r="Q23" s="964"/>
      <c r="R23" s="964"/>
      <c r="S23" s="996"/>
      <c r="T23" s="55">
        <f t="shared" si="2"/>
        <v>0</v>
      </c>
      <c r="U23" s="326">
        <f t="shared" si="3"/>
        <v>0</v>
      </c>
      <c r="V23" s="13">
        <f t="shared" si="4"/>
        <v>0</v>
      </c>
      <c r="W23" s="1574"/>
      <c r="X23" s="1575"/>
    </row>
    <row r="24" spans="2:24" ht="19.5" customHeight="1" x14ac:dyDescent="0.25">
      <c r="B24" s="592">
        <v>4606</v>
      </c>
      <c r="C24" s="570" t="s">
        <v>1756</v>
      </c>
      <c r="D24" s="565">
        <v>1</v>
      </c>
      <c r="E24" s="566">
        <v>1</v>
      </c>
      <c r="F24" s="566" t="s">
        <v>1747</v>
      </c>
      <c r="G24" s="567">
        <v>15.31</v>
      </c>
      <c r="H24" s="566">
        <v>100</v>
      </c>
      <c r="I24" s="567">
        <v>3.08</v>
      </c>
      <c r="J24" s="568">
        <f t="shared" si="1"/>
        <v>6.3253960000000005</v>
      </c>
      <c r="K24" s="995"/>
      <c r="L24" s="964"/>
      <c r="M24" s="964"/>
      <c r="N24" s="964"/>
      <c r="O24" s="964"/>
      <c r="P24" s="964"/>
      <c r="Q24" s="964"/>
      <c r="R24" s="964"/>
      <c r="S24" s="996"/>
      <c r="T24" s="55">
        <f t="shared" si="2"/>
        <v>0</v>
      </c>
      <c r="U24" s="326">
        <f t="shared" si="3"/>
        <v>0</v>
      </c>
      <c r="V24" s="13">
        <f t="shared" si="4"/>
        <v>0</v>
      </c>
      <c r="W24" s="1574"/>
      <c r="X24" s="1575"/>
    </row>
    <row r="25" spans="2:24" ht="19.5" customHeight="1" x14ac:dyDescent="0.25">
      <c r="B25" s="593">
        <v>4607</v>
      </c>
      <c r="C25" s="570" t="s">
        <v>1757</v>
      </c>
      <c r="D25" s="565">
        <v>1.5</v>
      </c>
      <c r="E25" s="566">
        <v>1</v>
      </c>
      <c r="F25" s="566" t="s">
        <v>1747</v>
      </c>
      <c r="G25" s="567">
        <v>18.13</v>
      </c>
      <c r="H25" s="566">
        <v>100</v>
      </c>
      <c r="I25" s="567">
        <v>3.08</v>
      </c>
      <c r="J25" s="568">
        <f t="shared" si="1"/>
        <v>6.3253960000000005</v>
      </c>
      <c r="K25" s="995"/>
      <c r="L25" s="964"/>
      <c r="M25" s="964"/>
      <c r="N25" s="964"/>
      <c r="O25" s="964"/>
      <c r="P25" s="964"/>
      <c r="Q25" s="964"/>
      <c r="R25" s="964"/>
      <c r="S25" s="996"/>
      <c r="T25" s="55">
        <f t="shared" si="2"/>
        <v>0</v>
      </c>
      <c r="U25" s="326">
        <f t="shared" si="3"/>
        <v>0</v>
      </c>
      <c r="V25" s="13">
        <f t="shared" si="4"/>
        <v>0</v>
      </c>
      <c r="W25" s="1574"/>
      <c r="X25" s="1575"/>
    </row>
    <row r="26" spans="2:24" ht="32.25" customHeight="1" x14ac:dyDescent="0.25">
      <c r="B26" s="593">
        <v>6604</v>
      </c>
      <c r="C26" s="570" t="s">
        <v>1758</v>
      </c>
      <c r="D26" s="565">
        <v>1</v>
      </c>
      <c r="E26" s="566">
        <v>2</v>
      </c>
      <c r="F26" s="566" t="s">
        <v>1747</v>
      </c>
      <c r="G26" s="567">
        <v>19.8</v>
      </c>
      <c r="H26" s="566">
        <v>96</v>
      </c>
      <c r="I26" s="567">
        <v>3</v>
      </c>
      <c r="J26" s="568">
        <f t="shared" si="1"/>
        <v>6.1611000000000002</v>
      </c>
      <c r="K26" s="995"/>
      <c r="L26" s="964"/>
      <c r="M26" s="964"/>
      <c r="N26" s="964"/>
      <c r="O26" s="964"/>
      <c r="P26" s="964"/>
      <c r="Q26" s="964"/>
      <c r="R26" s="964"/>
      <c r="S26" s="996"/>
      <c r="T26" s="55">
        <f t="shared" si="2"/>
        <v>0</v>
      </c>
      <c r="U26" s="326">
        <f t="shared" si="3"/>
        <v>0</v>
      </c>
      <c r="V26" s="13">
        <f t="shared" si="4"/>
        <v>0</v>
      </c>
      <c r="W26" s="1574"/>
      <c r="X26" s="1575"/>
    </row>
    <row r="27" spans="2:24" ht="28.5" customHeight="1" x14ac:dyDescent="0.25">
      <c r="B27" s="593">
        <v>6667</v>
      </c>
      <c r="C27" s="570" t="s">
        <v>1759</v>
      </c>
      <c r="D27" s="565">
        <v>2</v>
      </c>
      <c r="E27" s="566">
        <v>2</v>
      </c>
      <c r="F27" s="566" t="s">
        <v>1747</v>
      </c>
      <c r="G27" s="567">
        <v>26.7</v>
      </c>
      <c r="H27" s="566">
        <v>96</v>
      </c>
      <c r="I27" s="567">
        <v>3</v>
      </c>
      <c r="J27" s="568">
        <f t="shared" si="1"/>
        <v>6.1611000000000002</v>
      </c>
      <c r="K27" s="995"/>
      <c r="L27" s="964"/>
      <c r="M27" s="964"/>
      <c r="N27" s="964"/>
      <c r="O27" s="964"/>
      <c r="P27" s="964"/>
      <c r="Q27" s="964"/>
      <c r="R27" s="964"/>
      <c r="S27" s="996"/>
      <c r="T27" s="55">
        <f t="shared" si="2"/>
        <v>0</v>
      </c>
      <c r="U27" s="326">
        <f t="shared" si="3"/>
        <v>0</v>
      </c>
      <c r="V27" s="13">
        <f t="shared" si="4"/>
        <v>0</v>
      </c>
      <c r="W27" s="1574"/>
      <c r="X27" s="1575"/>
    </row>
    <row r="28" spans="2:24" ht="19.5" customHeight="1" x14ac:dyDescent="0.25">
      <c r="B28" s="593">
        <v>6732</v>
      </c>
      <c r="C28" s="570" t="s">
        <v>1760</v>
      </c>
      <c r="D28" s="565">
        <v>2.5</v>
      </c>
      <c r="E28" s="566">
        <v>2</v>
      </c>
      <c r="F28" s="566" t="s">
        <v>1747</v>
      </c>
      <c r="G28" s="567">
        <v>34.380000000000003</v>
      </c>
      <c r="H28" s="566">
        <v>100</v>
      </c>
      <c r="I28" s="567">
        <v>4.32</v>
      </c>
      <c r="J28" s="568">
        <f t="shared" si="1"/>
        <v>8.8719840000000012</v>
      </c>
      <c r="K28" s="995"/>
      <c r="L28" s="964"/>
      <c r="M28" s="964"/>
      <c r="N28" s="964"/>
      <c r="O28" s="964"/>
      <c r="P28" s="964"/>
      <c r="Q28" s="964"/>
      <c r="R28" s="964"/>
      <c r="S28" s="996"/>
      <c r="T28" s="55">
        <f t="shared" si="2"/>
        <v>0</v>
      </c>
      <c r="U28" s="326">
        <f t="shared" si="3"/>
        <v>0</v>
      </c>
      <c r="V28" s="13">
        <f t="shared" si="4"/>
        <v>0</v>
      </c>
      <c r="W28" s="1574"/>
      <c r="X28" s="1575"/>
    </row>
    <row r="29" spans="2:24" ht="32.25" customHeight="1" x14ac:dyDescent="0.25">
      <c r="B29" s="593">
        <v>6744</v>
      </c>
      <c r="C29" s="570" t="s">
        <v>1761</v>
      </c>
      <c r="D29" s="565">
        <v>1.25</v>
      </c>
      <c r="E29" s="566">
        <v>1</v>
      </c>
      <c r="F29" s="566" t="s">
        <v>1747</v>
      </c>
      <c r="G29" s="567">
        <v>22.44</v>
      </c>
      <c r="H29" s="566">
        <v>126</v>
      </c>
      <c r="I29" s="567">
        <v>1.97</v>
      </c>
      <c r="J29" s="568">
        <f t="shared" si="1"/>
        <v>4.0457890000000001</v>
      </c>
      <c r="K29" s="995"/>
      <c r="L29" s="964"/>
      <c r="M29" s="964"/>
      <c r="N29" s="964"/>
      <c r="O29" s="964"/>
      <c r="P29" s="964"/>
      <c r="Q29" s="964"/>
      <c r="R29" s="964"/>
      <c r="S29" s="996"/>
      <c r="T29" s="55">
        <f t="shared" si="2"/>
        <v>0</v>
      </c>
      <c r="U29" s="326">
        <f t="shared" si="3"/>
        <v>0</v>
      </c>
      <c r="V29" s="13">
        <f t="shared" si="4"/>
        <v>0</v>
      </c>
      <c r="W29" s="1574"/>
      <c r="X29" s="1575"/>
    </row>
    <row r="30" spans="2:24" ht="19.5" customHeight="1" x14ac:dyDescent="0.25">
      <c r="B30" s="593">
        <v>9126</v>
      </c>
      <c r="C30" s="570" t="s">
        <v>1762</v>
      </c>
      <c r="D30" s="565">
        <v>1.25</v>
      </c>
      <c r="E30" s="566">
        <v>1</v>
      </c>
      <c r="F30" s="566" t="s">
        <v>1747</v>
      </c>
      <c r="G30" s="567">
        <v>29.4</v>
      </c>
      <c r="H30" s="566">
        <v>168</v>
      </c>
      <c r="I30" s="567">
        <v>2.62</v>
      </c>
      <c r="J30" s="568">
        <f t="shared" si="1"/>
        <v>5.3806940000000001</v>
      </c>
      <c r="K30" s="995"/>
      <c r="L30" s="964"/>
      <c r="M30" s="964"/>
      <c r="N30" s="964"/>
      <c r="O30" s="964"/>
      <c r="P30" s="964"/>
      <c r="Q30" s="964"/>
      <c r="R30" s="964"/>
      <c r="S30" s="996"/>
      <c r="T30" s="55">
        <f t="shared" si="2"/>
        <v>0</v>
      </c>
      <c r="U30" s="326">
        <f t="shared" si="3"/>
        <v>0</v>
      </c>
      <c r="V30" s="13">
        <f t="shared" si="4"/>
        <v>0</v>
      </c>
      <c r="W30" s="1574"/>
      <c r="X30" s="1575"/>
    </row>
    <row r="31" spans="2:24" ht="19.5" customHeight="1" x14ac:dyDescent="0.25">
      <c r="B31" s="593">
        <v>6658</v>
      </c>
      <c r="C31" s="570" t="s">
        <v>1763</v>
      </c>
      <c r="D31" s="565">
        <v>1</v>
      </c>
      <c r="E31" s="566">
        <v>2</v>
      </c>
      <c r="F31" s="566" t="s">
        <v>1747</v>
      </c>
      <c r="G31" s="567">
        <v>22.01</v>
      </c>
      <c r="H31" s="566">
        <v>108</v>
      </c>
      <c r="I31" s="567">
        <v>6.75</v>
      </c>
      <c r="J31" s="568">
        <f t="shared" si="1"/>
        <v>13.862475</v>
      </c>
      <c r="K31" s="995"/>
      <c r="L31" s="964"/>
      <c r="M31" s="964"/>
      <c r="N31" s="964"/>
      <c r="O31" s="964"/>
      <c r="P31" s="964"/>
      <c r="Q31" s="964"/>
      <c r="R31" s="964"/>
      <c r="S31" s="996"/>
      <c r="T31" s="55">
        <f t="shared" si="2"/>
        <v>0</v>
      </c>
      <c r="U31" s="326">
        <f t="shared" si="3"/>
        <v>0</v>
      </c>
      <c r="V31" s="13">
        <f t="shared" si="4"/>
        <v>0</v>
      </c>
      <c r="W31" s="1574"/>
      <c r="X31" s="1575"/>
    </row>
    <row r="32" spans="2:24" ht="18.75" x14ac:dyDescent="0.25">
      <c r="B32" s="593">
        <v>6659</v>
      </c>
      <c r="C32" s="570" t="s">
        <v>1764</v>
      </c>
      <c r="D32" s="565">
        <v>2</v>
      </c>
      <c r="E32" s="566">
        <v>2</v>
      </c>
      <c r="F32" s="566" t="s">
        <v>1747</v>
      </c>
      <c r="G32" s="567">
        <v>28.08</v>
      </c>
      <c r="H32" s="566">
        <v>108</v>
      </c>
      <c r="I32" s="567">
        <v>13.5</v>
      </c>
      <c r="J32" s="568">
        <f t="shared" si="1"/>
        <v>27.72495</v>
      </c>
      <c r="K32" s="995"/>
      <c r="L32" s="964"/>
      <c r="M32" s="964"/>
      <c r="N32" s="964"/>
      <c r="O32" s="964"/>
      <c r="P32" s="964"/>
      <c r="Q32" s="964"/>
      <c r="R32" s="964"/>
      <c r="S32" s="996"/>
      <c r="T32" s="55">
        <f t="shared" si="2"/>
        <v>0</v>
      </c>
      <c r="U32" s="326">
        <f t="shared" si="3"/>
        <v>0</v>
      </c>
      <c r="V32" s="13">
        <f t="shared" si="4"/>
        <v>0</v>
      </c>
      <c r="W32" s="1574"/>
      <c r="X32" s="1575"/>
    </row>
    <row r="33" spans="2:24" ht="19.5" customHeight="1" x14ac:dyDescent="0.25">
      <c r="B33" s="593">
        <v>6676</v>
      </c>
      <c r="C33" s="570" t="s">
        <v>1765</v>
      </c>
      <c r="D33" s="565">
        <v>2</v>
      </c>
      <c r="E33" s="566">
        <v>2</v>
      </c>
      <c r="F33" s="566" t="s">
        <v>1747</v>
      </c>
      <c r="G33" s="567">
        <v>30.38</v>
      </c>
      <c r="H33" s="566">
        <v>108</v>
      </c>
      <c r="I33" s="567">
        <v>13.5</v>
      </c>
      <c r="J33" s="568">
        <f t="shared" si="1"/>
        <v>27.72495</v>
      </c>
      <c r="K33" s="995"/>
      <c r="L33" s="964"/>
      <c r="M33" s="964"/>
      <c r="N33" s="964"/>
      <c r="O33" s="964"/>
      <c r="P33" s="964"/>
      <c r="Q33" s="964"/>
      <c r="R33" s="964"/>
      <c r="S33" s="996"/>
      <c r="T33" s="55">
        <f t="shared" si="2"/>
        <v>0</v>
      </c>
      <c r="U33" s="326">
        <f t="shared" si="3"/>
        <v>0</v>
      </c>
      <c r="V33" s="13">
        <f t="shared" si="4"/>
        <v>0</v>
      </c>
      <c r="W33" s="1574"/>
      <c r="X33" s="1575"/>
    </row>
    <row r="34" spans="2:24" ht="18.75" x14ac:dyDescent="0.25">
      <c r="B34" s="592">
        <v>6677</v>
      </c>
      <c r="C34" s="570" t="s">
        <v>1766</v>
      </c>
      <c r="D34" s="565">
        <v>2</v>
      </c>
      <c r="E34" s="566">
        <v>2</v>
      </c>
      <c r="F34" s="566" t="s">
        <v>1747</v>
      </c>
      <c r="G34" s="567">
        <v>24</v>
      </c>
      <c r="H34" s="566">
        <v>96</v>
      </c>
      <c r="I34" s="567">
        <v>12</v>
      </c>
      <c r="J34" s="568">
        <f t="shared" si="1"/>
        <v>24.644400000000001</v>
      </c>
      <c r="K34" s="995"/>
      <c r="L34" s="964"/>
      <c r="M34" s="964"/>
      <c r="N34" s="964"/>
      <c r="O34" s="964"/>
      <c r="P34" s="964"/>
      <c r="Q34" s="964"/>
      <c r="R34" s="964"/>
      <c r="S34" s="996"/>
      <c r="T34" s="55">
        <f t="shared" si="2"/>
        <v>0</v>
      </c>
      <c r="U34" s="326">
        <f t="shared" si="3"/>
        <v>0</v>
      </c>
      <c r="V34" s="13">
        <f t="shared" si="4"/>
        <v>0</v>
      </c>
      <c r="W34" s="1574"/>
      <c r="X34" s="1575"/>
    </row>
    <row r="35" spans="2:24" ht="19.5" customHeight="1" x14ac:dyDescent="0.25">
      <c r="B35" s="593">
        <v>6709</v>
      </c>
      <c r="C35" s="570" t="s">
        <v>1767</v>
      </c>
      <c r="D35" s="565">
        <v>2</v>
      </c>
      <c r="E35" s="566">
        <v>2</v>
      </c>
      <c r="F35" s="566" t="s">
        <v>1747</v>
      </c>
      <c r="G35" s="567">
        <v>18.899999999999999</v>
      </c>
      <c r="H35" s="566">
        <v>72</v>
      </c>
      <c r="I35" s="567">
        <v>9.01</v>
      </c>
      <c r="J35" s="568">
        <f t="shared" si="1"/>
        <v>18.503837000000001</v>
      </c>
      <c r="K35" s="995"/>
      <c r="L35" s="964"/>
      <c r="M35" s="964"/>
      <c r="N35" s="964"/>
      <c r="O35" s="964"/>
      <c r="P35" s="964"/>
      <c r="Q35" s="964"/>
      <c r="R35" s="964"/>
      <c r="S35" s="996"/>
      <c r="T35" s="55">
        <f t="shared" si="2"/>
        <v>0</v>
      </c>
      <c r="U35" s="326">
        <f t="shared" si="3"/>
        <v>0</v>
      </c>
      <c r="V35" s="13">
        <f t="shared" si="4"/>
        <v>0</v>
      </c>
      <c r="W35" s="1574"/>
      <c r="X35" s="1575"/>
    </row>
    <row r="36" spans="2:24" ht="23.85" customHeight="1" thickBot="1" x14ac:dyDescent="0.3">
      <c r="B36" s="594">
        <v>6726</v>
      </c>
      <c r="C36" s="572" t="s">
        <v>1768</v>
      </c>
      <c r="D36" s="573">
        <v>2</v>
      </c>
      <c r="E36" s="574">
        <v>2</v>
      </c>
      <c r="F36" s="574" t="s">
        <v>1747</v>
      </c>
      <c r="G36" s="576">
        <v>30.38</v>
      </c>
      <c r="H36" s="574">
        <v>108</v>
      </c>
      <c r="I36" s="576">
        <v>13.5</v>
      </c>
      <c r="J36" s="577">
        <f t="shared" si="1"/>
        <v>27.72495</v>
      </c>
      <c r="K36" s="997"/>
      <c r="L36" s="998"/>
      <c r="M36" s="998"/>
      <c r="N36" s="998"/>
      <c r="O36" s="998"/>
      <c r="P36" s="998"/>
      <c r="Q36" s="998"/>
      <c r="R36" s="998"/>
      <c r="S36" s="999"/>
      <c r="T36" s="56">
        <f t="shared" si="2"/>
        <v>0</v>
      </c>
      <c r="U36" s="327">
        <f t="shared" si="3"/>
        <v>0</v>
      </c>
      <c r="V36" s="329">
        <f t="shared" si="4"/>
        <v>0</v>
      </c>
      <c r="W36" s="1576"/>
      <c r="X36" s="1577"/>
    </row>
    <row r="37" spans="2:24" ht="23.85" customHeight="1" x14ac:dyDescent="0.25">
      <c r="B37" s="1514" t="s">
        <v>1743</v>
      </c>
      <c r="C37" s="1515"/>
      <c r="D37" s="1515"/>
      <c r="E37" s="1515"/>
      <c r="F37" s="1515"/>
      <c r="G37" s="1515"/>
      <c r="H37" s="1515"/>
      <c r="I37" s="1515"/>
      <c r="J37" s="1515"/>
      <c r="K37" s="1515"/>
      <c r="L37" s="1515"/>
      <c r="M37" s="1515"/>
      <c r="N37" s="1515"/>
      <c r="O37" s="1515"/>
      <c r="P37" s="1515"/>
      <c r="Q37" s="1515"/>
      <c r="R37" s="1515"/>
      <c r="S37" s="1515"/>
      <c r="T37" s="1515"/>
      <c r="U37" s="1515"/>
      <c r="V37" s="1515"/>
      <c r="W37" s="1515"/>
      <c r="X37" s="1516"/>
    </row>
    <row r="38" spans="2:24" ht="15.75" customHeight="1" x14ac:dyDescent="0.25">
      <c r="B38" s="1514"/>
      <c r="C38" s="1515"/>
      <c r="D38" s="1515"/>
      <c r="E38" s="1515"/>
      <c r="F38" s="1515"/>
      <c r="G38" s="1515"/>
      <c r="H38" s="1515"/>
      <c r="I38" s="1515"/>
      <c r="J38" s="1515"/>
      <c r="K38" s="1515"/>
      <c r="L38" s="1515"/>
      <c r="M38" s="1515"/>
      <c r="N38" s="1515"/>
      <c r="O38" s="1515"/>
      <c r="P38" s="1515"/>
      <c r="Q38" s="1515"/>
      <c r="R38" s="1515"/>
      <c r="S38" s="1515"/>
      <c r="T38" s="1515"/>
      <c r="U38" s="1515"/>
      <c r="V38" s="1515"/>
      <c r="W38" s="1515"/>
      <c r="X38" s="1516"/>
    </row>
    <row r="39" spans="2:24" ht="33.75" customHeight="1" x14ac:dyDescent="0.25">
      <c r="B39" s="1514"/>
      <c r="C39" s="1515"/>
      <c r="D39" s="1515"/>
      <c r="E39" s="1515"/>
      <c r="F39" s="1515"/>
      <c r="G39" s="1515"/>
      <c r="H39" s="1515"/>
      <c r="I39" s="1515"/>
      <c r="J39" s="1515"/>
      <c r="K39" s="1515"/>
      <c r="L39" s="1515"/>
      <c r="M39" s="1515"/>
      <c r="N39" s="1515"/>
      <c r="O39" s="1515"/>
      <c r="P39" s="1515"/>
      <c r="Q39" s="1515"/>
      <c r="R39" s="1515"/>
      <c r="S39" s="1515"/>
      <c r="T39" s="1515"/>
      <c r="U39" s="1515"/>
      <c r="V39" s="1515"/>
      <c r="W39" s="1515"/>
      <c r="X39" s="1516"/>
    </row>
    <row r="40" spans="2:24" ht="58.5" customHeight="1" thickBot="1" x14ac:dyDescent="0.3">
      <c r="B40" s="1517"/>
      <c r="C40" s="1518"/>
      <c r="D40" s="1518"/>
      <c r="E40" s="1518"/>
      <c r="F40" s="1518"/>
      <c r="G40" s="1518"/>
      <c r="H40" s="1518"/>
      <c r="I40" s="1518"/>
      <c r="J40" s="1518"/>
      <c r="K40" s="1518"/>
      <c r="L40" s="1518"/>
      <c r="M40" s="1518"/>
      <c r="N40" s="1518"/>
      <c r="O40" s="1518"/>
      <c r="P40" s="1518"/>
      <c r="Q40" s="1518"/>
      <c r="R40" s="1518"/>
      <c r="S40" s="1518"/>
      <c r="T40" s="1518"/>
      <c r="U40" s="1518"/>
      <c r="V40" s="1518"/>
      <c r="W40" s="1518"/>
      <c r="X40" s="1519"/>
    </row>
    <row r="41" spans="2:24" ht="17.25" thickTop="1" thickBot="1" x14ac:dyDescent="0.3">
      <c r="B41" s="1564"/>
      <c r="C41" s="1564"/>
      <c r="D41" s="1564"/>
      <c r="E41" s="1564"/>
      <c r="F41" s="1564"/>
      <c r="G41" s="1564"/>
      <c r="H41" s="1564"/>
      <c r="I41" s="1564"/>
      <c r="J41" s="1564"/>
      <c r="K41" s="1564"/>
      <c r="L41" s="1564"/>
      <c r="M41" s="1564"/>
      <c r="N41" s="1564"/>
      <c r="O41" s="1564"/>
      <c r="P41" s="1564"/>
      <c r="Q41" s="1564"/>
      <c r="R41" s="1564"/>
      <c r="S41" s="1564"/>
      <c r="T41" s="1564"/>
      <c r="U41" s="1564"/>
      <c r="V41" s="1564"/>
      <c r="W41" s="1564"/>
      <c r="X41" s="1564"/>
    </row>
    <row r="42" spans="2:24" ht="24" x14ac:dyDescent="0.4">
      <c r="C42" s="1546" t="s">
        <v>1744</v>
      </c>
      <c r="D42" s="1547"/>
      <c r="E42" s="1547"/>
      <c r="F42" s="1547"/>
      <c r="G42" s="1548"/>
    </row>
    <row r="43" spans="2:24" x14ac:dyDescent="0.25">
      <c r="C43" s="1549"/>
      <c r="D43" s="1550"/>
      <c r="E43" s="1550"/>
      <c r="F43" s="1550"/>
      <c r="G43" s="1551"/>
    </row>
    <row r="44" spans="2:24" x14ac:dyDescent="0.25">
      <c r="C44" s="1552"/>
      <c r="D44" s="1553"/>
      <c r="E44" s="1553"/>
      <c r="F44" s="1553"/>
      <c r="G44" s="1554"/>
    </row>
    <row r="45" spans="2:24" x14ac:dyDescent="0.25">
      <c r="C45" s="1552"/>
      <c r="D45" s="1553"/>
      <c r="E45" s="1553"/>
      <c r="F45" s="1553"/>
      <c r="G45" s="1554"/>
    </row>
    <row r="46" spans="2:24" ht="15.75" thickBot="1" x14ac:dyDescent="0.3">
      <c r="C46" s="1555"/>
      <c r="D46" s="1556"/>
      <c r="E46" s="1556"/>
      <c r="F46" s="1556"/>
      <c r="G46" s="1557"/>
    </row>
  </sheetData>
  <sheetProtection formatCells="0" formatColumns="0" formatRows="0" insertColumns="0" insertRows="0" insertHyperlinks="0" deleteRows="0" sort="0" autoFilter="0"/>
  <mergeCells count="29">
    <mergeCell ref="A1:X1"/>
    <mergeCell ref="B41:X41"/>
    <mergeCell ref="N4:P4"/>
    <mergeCell ref="B5:X5"/>
    <mergeCell ref="B6:X6"/>
    <mergeCell ref="B7:J7"/>
    <mergeCell ref="L7:N7"/>
    <mergeCell ref="O7:R7"/>
    <mergeCell ref="T7:X7"/>
    <mergeCell ref="L9:Q9"/>
    <mergeCell ref="S9:X9"/>
    <mergeCell ref="S8:X8"/>
    <mergeCell ref="E9:J9"/>
    <mergeCell ref="C42:G42"/>
    <mergeCell ref="C43:G46"/>
    <mergeCell ref="B2:P2"/>
    <mergeCell ref="Q2:X4"/>
    <mergeCell ref="B3:P3"/>
    <mergeCell ref="B4:C4"/>
    <mergeCell ref="D4:J4"/>
    <mergeCell ref="K4:M4"/>
    <mergeCell ref="B10:X10"/>
    <mergeCell ref="B11:X11"/>
    <mergeCell ref="W15:X36"/>
    <mergeCell ref="B37:X38"/>
    <mergeCell ref="B39:X40"/>
    <mergeCell ref="B8:B9"/>
    <mergeCell ref="E8:J8"/>
    <mergeCell ref="L8:Q8"/>
  </mergeCells>
  <conditionalFormatting sqref="B2:B1048576">
    <cfRule type="duplicateValues" dxfId="196" priority="2"/>
  </conditionalFormatting>
  <pageMargins left="0.25" right="0.25" top="0.75" bottom="0.75" header="0.3" footer="0.3"/>
  <pageSetup scale="3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ADD2E-143F-4105-8D36-4060DF1DFA3A}">
  <sheetPr codeName="Sheet12">
    <pageSetUpPr fitToPage="1"/>
  </sheetPr>
  <dimension ref="A1:Z30"/>
  <sheetViews>
    <sheetView showGridLines="0" topLeftCell="A2"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53.140625"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8" width="11.140625" style="58" customWidth="1"/>
    <col min="19" max="19" width="12" style="58" bestFit="1"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7.28515625" style="58" customWidth="1"/>
    <col min="26" max="26" width="10.7109375" style="58" customWidth="1"/>
    <col min="27" max="16384" width="9.140625" style="58"/>
  </cols>
  <sheetData>
    <row r="1" spans="1:26" ht="223.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c r="Z1" s="57"/>
    </row>
    <row r="2" spans="1:26" ht="33" customHeight="1" thickTop="1" thickBot="1" x14ac:dyDescent="0.3">
      <c r="B2" s="1504" t="s">
        <v>1680</v>
      </c>
      <c r="C2" s="1505"/>
      <c r="D2" s="1505"/>
      <c r="E2" s="1505"/>
      <c r="F2" s="1505"/>
      <c r="G2" s="1505"/>
      <c r="H2" s="1505"/>
      <c r="I2" s="1505"/>
      <c r="J2" s="1505"/>
      <c r="K2" s="1505"/>
      <c r="L2" s="1505"/>
      <c r="M2" s="1505"/>
      <c r="N2" s="1505"/>
      <c r="O2" s="1505"/>
      <c r="P2" s="1505"/>
      <c r="Q2" s="1498"/>
      <c r="R2" s="1499"/>
      <c r="S2" s="1499"/>
      <c r="T2" s="1499"/>
      <c r="U2" s="1499"/>
      <c r="V2" s="1499"/>
      <c r="W2" s="1499"/>
      <c r="X2" s="1499"/>
      <c r="Y2" s="1500"/>
      <c r="Z2" s="57"/>
    </row>
    <row r="3" spans="1:26" ht="40.9" customHeight="1" thickTop="1" thickBot="1" x14ac:dyDescent="0.3">
      <c r="B3" s="1506"/>
      <c r="C3" s="1507"/>
      <c r="D3" s="1507"/>
      <c r="E3" s="1507"/>
      <c r="F3" s="1507"/>
      <c r="G3" s="1507"/>
      <c r="H3" s="1507"/>
      <c r="I3" s="1507"/>
      <c r="J3" s="1507"/>
      <c r="K3" s="1507"/>
      <c r="L3" s="1507"/>
      <c r="M3" s="1507"/>
      <c r="N3" s="1507"/>
      <c r="O3" s="1507"/>
      <c r="P3" s="1507"/>
      <c r="Q3" s="1498"/>
      <c r="R3" s="1499"/>
      <c r="S3" s="1499"/>
      <c r="T3" s="1499"/>
      <c r="U3" s="1499"/>
      <c r="V3" s="1499"/>
      <c r="W3" s="1499"/>
      <c r="X3" s="1499"/>
      <c r="Y3" s="1500"/>
    </row>
    <row r="4" spans="1:26" ht="43.5"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86"/>
      <c r="R4" s="1587"/>
      <c r="S4" s="1587"/>
      <c r="T4" s="1587"/>
      <c r="U4" s="1587"/>
      <c r="V4" s="1587"/>
      <c r="W4" s="1587"/>
      <c r="X4" s="1587"/>
      <c r="Y4" s="1588"/>
      <c r="Z4" s="57"/>
    </row>
    <row r="5" spans="1:26" ht="47.45" customHeight="1" thickTop="1" thickBot="1" x14ac:dyDescent="0.3">
      <c r="B5" s="1148"/>
      <c r="C5" s="1149"/>
      <c r="D5" s="1149"/>
      <c r="E5" s="1149"/>
      <c r="F5" s="1149"/>
      <c r="G5" s="1149"/>
      <c r="H5" s="1149"/>
      <c r="I5" s="1149"/>
      <c r="J5" s="1149"/>
      <c r="K5" s="1149"/>
      <c r="L5" s="1149"/>
      <c r="M5" s="1149"/>
      <c r="N5" s="1149"/>
      <c r="O5" s="1149"/>
      <c r="P5" s="1149"/>
      <c r="Q5" s="1149"/>
      <c r="R5" s="1149"/>
      <c r="S5" s="1149"/>
      <c r="T5" s="1149"/>
      <c r="U5" s="1149"/>
      <c r="V5" s="1149"/>
      <c r="W5" s="1149"/>
      <c r="X5" s="1149"/>
      <c r="Y5" s="1150"/>
    </row>
    <row r="6" spans="1:26" ht="66.75" customHeight="1" thickTop="1" thickBot="1" x14ac:dyDescent="0.3">
      <c r="B6" s="1480"/>
      <c r="C6" s="1481"/>
      <c r="D6" s="1481"/>
      <c r="E6" s="1481"/>
      <c r="F6" s="1481"/>
      <c r="G6" s="1481"/>
      <c r="H6" s="1481"/>
      <c r="I6" s="1481"/>
      <c r="J6" s="1482"/>
      <c r="K6" s="1135">
        <v>110242</v>
      </c>
      <c r="L6" s="1483" t="s">
        <v>1681</v>
      </c>
      <c r="M6" s="1483"/>
      <c r="N6" s="1483"/>
      <c r="O6" s="1484" t="s">
        <v>1769</v>
      </c>
      <c r="P6" s="1485"/>
      <c r="Q6" s="1485"/>
      <c r="R6" s="1485"/>
      <c r="S6" s="556">
        <v>2.0537000000000001</v>
      </c>
      <c r="T6" s="1134" t="s">
        <v>1683</v>
      </c>
      <c r="U6" s="1134"/>
      <c r="V6" s="1134"/>
      <c r="W6" s="1134"/>
      <c r="X6" s="1134"/>
      <c r="Y6" s="1156"/>
    </row>
    <row r="7" spans="1:26" ht="54"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19.5" thickBot="1" x14ac:dyDescent="0.3">
      <c r="B8" s="48"/>
      <c r="C8" s="49"/>
      <c r="D8" s="50"/>
      <c r="E8" s="50"/>
      <c r="F8" s="50"/>
      <c r="G8" s="50"/>
      <c r="H8" s="50"/>
      <c r="I8" s="50"/>
      <c r="J8" s="51"/>
      <c r="K8" s="52">
        <f t="shared" ref="K8:V8" si="0">SUM(K10:K27)</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46.5" customHeight="1" thickBot="1" x14ac:dyDescent="0.3">
      <c r="B9" s="1583" t="s">
        <v>1691</v>
      </c>
      <c r="C9" s="1584"/>
      <c r="D9" s="1584"/>
      <c r="E9" s="1584"/>
      <c r="F9" s="1584"/>
      <c r="G9" s="1584"/>
      <c r="H9" s="1584"/>
      <c r="I9" s="1584"/>
      <c r="J9" s="1584"/>
      <c r="K9" s="1584"/>
      <c r="L9" s="1584"/>
      <c r="M9" s="1584"/>
      <c r="N9" s="1584"/>
      <c r="O9" s="1584"/>
      <c r="P9" s="1584"/>
      <c r="Q9" s="1584"/>
      <c r="R9" s="1584"/>
      <c r="S9" s="1584"/>
      <c r="T9" s="1584"/>
      <c r="U9" s="1584"/>
      <c r="V9" s="1584"/>
      <c r="W9" s="1584"/>
      <c r="X9" s="1584"/>
      <c r="Y9" s="1585"/>
    </row>
    <row r="10" spans="1:26" ht="18.75" x14ac:dyDescent="0.25">
      <c r="B10" s="579">
        <v>402951</v>
      </c>
      <c r="C10" s="591" t="s">
        <v>1770</v>
      </c>
      <c r="D10" s="559">
        <v>1</v>
      </c>
      <c r="E10" s="560" t="s">
        <v>1747</v>
      </c>
      <c r="F10" s="560" t="s">
        <v>1747</v>
      </c>
      <c r="G10" s="561">
        <v>10.5</v>
      </c>
      <c r="H10" s="560">
        <v>168</v>
      </c>
      <c r="I10" s="561">
        <v>10.5</v>
      </c>
      <c r="J10" s="562">
        <f t="shared" ref="J10:J27" si="1">$S$6*I10</f>
        <v>21.563850000000002</v>
      </c>
      <c r="K10" s="993"/>
      <c r="L10" s="979"/>
      <c r="M10" s="979"/>
      <c r="N10" s="979"/>
      <c r="O10" s="979"/>
      <c r="P10" s="979"/>
      <c r="Q10" s="979"/>
      <c r="R10" s="979"/>
      <c r="S10" s="994"/>
      <c r="T10" s="54">
        <f t="shared" ref="T10:T27" si="2">SUM(K10:S10)</f>
        <v>0</v>
      </c>
      <c r="U10" s="3">
        <f t="shared" ref="U10:U27" si="3">T10*I10</f>
        <v>0</v>
      </c>
      <c r="V10" s="328">
        <f t="shared" ref="V10:V27" si="4">U10*$S$6</f>
        <v>0</v>
      </c>
      <c r="W10" s="1492" t="str">
        <f>_xlfn.CONCAT("$",'Total Sheet'!B34," per case for public LEAS / estimated $",'Total Sheet'!B35," for Nonpublic LEAs")</f>
        <v>$2.30 per case for public LEAS / estimated $5.36 for Nonpublic LEAs</v>
      </c>
      <c r="X10" s="1579" t="s">
        <v>1695</v>
      </c>
      <c r="Y10" s="1580"/>
    </row>
    <row r="11" spans="1:26" ht="18.75" x14ac:dyDescent="0.25">
      <c r="B11" s="581">
        <v>402991</v>
      </c>
      <c r="C11" s="570" t="s">
        <v>1771</v>
      </c>
      <c r="D11" s="565">
        <v>1</v>
      </c>
      <c r="E11" s="566" t="s">
        <v>1747</v>
      </c>
      <c r="F11" s="566" t="s">
        <v>1747</v>
      </c>
      <c r="G11" s="567">
        <v>10.5</v>
      </c>
      <c r="H11" s="566">
        <v>168</v>
      </c>
      <c r="I11" s="567">
        <v>10.5</v>
      </c>
      <c r="J11" s="568">
        <f t="shared" si="1"/>
        <v>21.563850000000002</v>
      </c>
      <c r="K11" s="995"/>
      <c r="L11" s="964"/>
      <c r="M11" s="964"/>
      <c r="N11" s="964"/>
      <c r="O11" s="964"/>
      <c r="P11" s="964"/>
      <c r="Q11" s="964"/>
      <c r="R11" s="964"/>
      <c r="S11" s="996"/>
      <c r="T11" s="55">
        <f t="shared" si="2"/>
        <v>0</v>
      </c>
      <c r="U11" s="2">
        <f t="shared" si="3"/>
        <v>0</v>
      </c>
      <c r="V11" s="13">
        <f t="shared" si="4"/>
        <v>0</v>
      </c>
      <c r="W11" s="1493"/>
      <c r="X11" s="1476"/>
      <c r="Y11" s="1477"/>
    </row>
    <row r="12" spans="1:26" ht="18.75" x14ac:dyDescent="0.25">
      <c r="B12" s="595">
        <v>402911</v>
      </c>
      <c r="C12" s="570" t="s">
        <v>1772</v>
      </c>
      <c r="D12" s="565">
        <v>1</v>
      </c>
      <c r="E12" s="566" t="s">
        <v>1747</v>
      </c>
      <c r="F12" s="566" t="s">
        <v>1747</v>
      </c>
      <c r="G12" s="567">
        <v>10.5</v>
      </c>
      <c r="H12" s="566">
        <v>168</v>
      </c>
      <c r="I12" s="567">
        <v>10.5</v>
      </c>
      <c r="J12" s="568">
        <f t="shared" si="1"/>
        <v>21.563850000000002</v>
      </c>
      <c r="K12" s="995"/>
      <c r="L12" s="964"/>
      <c r="M12" s="964"/>
      <c r="N12" s="964"/>
      <c r="O12" s="964"/>
      <c r="P12" s="964"/>
      <c r="Q12" s="964"/>
      <c r="R12" s="964"/>
      <c r="S12" s="996"/>
      <c r="T12" s="55">
        <f t="shared" si="2"/>
        <v>0</v>
      </c>
      <c r="U12" s="2">
        <f t="shared" si="3"/>
        <v>0</v>
      </c>
      <c r="V12" s="13">
        <f t="shared" si="4"/>
        <v>0</v>
      </c>
      <c r="W12" s="1493"/>
      <c r="X12" s="1476"/>
      <c r="Y12" s="1477"/>
    </row>
    <row r="13" spans="1:26" ht="18.75" x14ac:dyDescent="0.25">
      <c r="B13" s="595">
        <v>402921</v>
      </c>
      <c r="C13" s="570" t="s">
        <v>1773</v>
      </c>
      <c r="D13" s="565">
        <v>1</v>
      </c>
      <c r="E13" s="566" t="s">
        <v>1747</v>
      </c>
      <c r="F13" s="566" t="s">
        <v>1747</v>
      </c>
      <c r="G13" s="567">
        <v>10.5</v>
      </c>
      <c r="H13" s="566">
        <v>168</v>
      </c>
      <c r="I13" s="567">
        <v>10.5</v>
      </c>
      <c r="J13" s="568">
        <f t="shared" si="1"/>
        <v>21.563850000000002</v>
      </c>
      <c r="K13" s="995"/>
      <c r="L13" s="964"/>
      <c r="M13" s="964"/>
      <c r="N13" s="964"/>
      <c r="O13" s="964"/>
      <c r="P13" s="964"/>
      <c r="Q13" s="964"/>
      <c r="R13" s="964"/>
      <c r="S13" s="996"/>
      <c r="T13" s="55">
        <f t="shared" si="2"/>
        <v>0</v>
      </c>
      <c r="U13" s="2">
        <f t="shared" si="3"/>
        <v>0</v>
      </c>
      <c r="V13" s="13">
        <f t="shared" si="4"/>
        <v>0</v>
      </c>
      <c r="W13" s="1493"/>
      <c r="X13" s="1476"/>
      <c r="Y13" s="1477"/>
    </row>
    <row r="14" spans="1:26" ht="18.75" x14ac:dyDescent="0.25">
      <c r="B14" s="595">
        <v>402931</v>
      </c>
      <c r="C14" s="570" t="s">
        <v>1774</v>
      </c>
      <c r="D14" s="565">
        <v>1</v>
      </c>
      <c r="E14" s="566" t="s">
        <v>1747</v>
      </c>
      <c r="F14" s="566" t="s">
        <v>1747</v>
      </c>
      <c r="G14" s="567">
        <v>10.5</v>
      </c>
      <c r="H14" s="566">
        <v>168</v>
      </c>
      <c r="I14" s="567">
        <v>10.5</v>
      </c>
      <c r="J14" s="568">
        <f t="shared" si="1"/>
        <v>21.563850000000002</v>
      </c>
      <c r="K14" s="995"/>
      <c r="L14" s="964"/>
      <c r="M14" s="964"/>
      <c r="N14" s="964"/>
      <c r="O14" s="964"/>
      <c r="P14" s="964"/>
      <c r="Q14" s="964"/>
      <c r="R14" s="964"/>
      <c r="S14" s="996"/>
      <c r="T14" s="55">
        <f t="shared" si="2"/>
        <v>0</v>
      </c>
      <c r="U14" s="2">
        <f t="shared" si="3"/>
        <v>0</v>
      </c>
      <c r="V14" s="13">
        <f t="shared" si="4"/>
        <v>0</v>
      </c>
      <c r="W14" s="1493"/>
      <c r="X14" s="1476"/>
      <c r="Y14" s="1477"/>
    </row>
    <row r="15" spans="1:26" ht="18.75" x14ac:dyDescent="0.25">
      <c r="B15" s="581">
        <v>402941</v>
      </c>
      <c r="C15" s="570" t="s">
        <v>1775</v>
      </c>
      <c r="D15" s="565">
        <v>1</v>
      </c>
      <c r="E15" s="566" t="s">
        <v>1747</v>
      </c>
      <c r="F15" s="566" t="s">
        <v>1747</v>
      </c>
      <c r="G15" s="567">
        <v>10.5</v>
      </c>
      <c r="H15" s="566">
        <v>168</v>
      </c>
      <c r="I15" s="567">
        <v>10.5</v>
      </c>
      <c r="J15" s="568">
        <f t="shared" si="1"/>
        <v>21.563850000000002</v>
      </c>
      <c r="K15" s="995"/>
      <c r="L15" s="964"/>
      <c r="M15" s="964"/>
      <c r="N15" s="964"/>
      <c r="O15" s="964"/>
      <c r="P15" s="964"/>
      <c r="Q15" s="964"/>
      <c r="R15" s="964"/>
      <c r="S15" s="996"/>
      <c r="T15" s="55">
        <f t="shared" si="2"/>
        <v>0</v>
      </c>
      <c r="U15" s="2">
        <f t="shared" si="3"/>
        <v>0</v>
      </c>
      <c r="V15" s="13">
        <f t="shared" si="4"/>
        <v>0</v>
      </c>
      <c r="W15" s="1493"/>
      <c r="X15" s="1476"/>
      <c r="Y15" s="1477"/>
    </row>
    <row r="16" spans="1:26" ht="18.75" x14ac:dyDescent="0.25">
      <c r="B16" s="595">
        <v>110541</v>
      </c>
      <c r="C16" s="570" t="s">
        <v>1776</v>
      </c>
      <c r="D16" s="565">
        <v>0.5</v>
      </c>
      <c r="E16" s="566" t="s">
        <v>1747</v>
      </c>
      <c r="F16" s="566" t="s">
        <v>1747</v>
      </c>
      <c r="G16" s="567">
        <v>20</v>
      </c>
      <c r="H16" s="566">
        <v>640</v>
      </c>
      <c r="I16" s="567">
        <v>15.41</v>
      </c>
      <c r="J16" s="568">
        <f t="shared" si="1"/>
        <v>31.647517000000001</v>
      </c>
      <c r="K16" s="995"/>
      <c r="L16" s="964"/>
      <c r="M16" s="964"/>
      <c r="N16" s="964"/>
      <c r="O16" s="964"/>
      <c r="P16" s="964"/>
      <c r="Q16" s="964"/>
      <c r="R16" s="964"/>
      <c r="S16" s="996"/>
      <c r="T16" s="55">
        <f t="shared" si="2"/>
        <v>0</v>
      </c>
      <c r="U16" s="2">
        <f t="shared" si="3"/>
        <v>0</v>
      </c>
      <c r="V16" s="13">
        <f t="shared" si="4"/>
        <v>0</v>
      </c>
      <c r="W16" s="1493"/>
      <c r="X16" s="1476"/>
      <c r="Y16" s="1477"/>
    </row>
    <row r="17" spans="2:25" ht="18.75" x14ac:dyDescent="0.25">
      <c r="B17" s="581">
        <v>775071</v>
      </c>
      <c r="C17" s="570" t="s">
        <v>1777</v>
      </c>
      <c r="D17" s="565">
        <v>1</v>
      </c>
      <c r="E17" s="566" t="s">
        <v>1747</v>
      </c>
      <c r="F17" s="566" t="s">
        <v>1747</v>
      </c>
      <c r="G17" s="567">
        <v>20</v>
      </c>
      <c r="H17" s="566">
        <v>320</v>
      </c>
      <c r="I17" s="567">
        <v>20</v>
      </c>
      <c r="J17" s="568">
        <f t="shared" si="1"/>
        <v>41.073999999999998</v>
      </c>
      <c r="K17" s="995"/>
      <c r="L17" s="964"/>
      <c r="M17" s="964"/>
      <c r="N17" s="964"/>
      <c r="O17" s="964"/>
      <c r="P17" s="964"/>
      <c r="Q17" s="964"/>
      <c r="R17" s="964"/>
      <c r="S17" s="996"/>
      <c r="T17" s="55">
        <f t="shared" si="2"/>
        <v>0</v>
      </c>
      <c r="U17" s="2">
        <f t="shared" si="3"/>
        <v>0</v>
      </c>
      <c r="V17" s="13">
        <f t="shared" si="4"/>
        <v>0</v>
      </c>
      <c r="W17" s="1493"/>
      <c r="X17" s="1476"/>
      <c r="Y17" s="1477"/>
    </row>
    <row r="18" spans="2:25" ht="18.75" x14ac:dyDescent="0.25">
      <c r="B18" s="595">
        <v>775191</v>
      </c>
      <c r="C18" s="570" t="s">
        <v>1778</v>
      </c>
      <c r="D18" s="565">
        <v>1</v>
      </c>
      <c r="E18" s="566" t="s">
        <v>1747</v>
      </c>
      <c r="F18" s="566" t="s">
        <v>1747</v>
      </c>
      <c r="G18" s="567">
        <v>20</v>
      </c>
      <c r="H18" s="566">
        <v>320</v>
      </c>
      <c r="I18" s="567">
        <v>20</v>
      </c>
      <c r="J18" s="568">
        <f t="shared" si="1"/>
        <v>41.073999999999998</v>
      </c>
      <c r="K18" s="995"/>
      <c r="L18" s="964"/>
      <c r="M18" s="964"/>
      <c r="N18" s="964"/>
      <c r="O18" s="964"/>
      <c r="P18" s="964"/>
      <c r="Q18" s="964"/>
      <c r="R18" s="964"/>
      <c r="S18" s="996"/>
      <c r="T18" s="55">
        <f t="shared" si="2"/>
        <v>0</v>
      </c>
      <c r="U18" s="2">
        <f t="shared" si="3"/>
        <v>0</v>
      </c>
      <c r="V18" s="13">
        <f t="shared" si="4"/>
        <v>0</v>
      </c>
      <c r="W18" s="1493"/>
      <c r="X18" s="1476"/>
      <c r="Y18" s="1477"/>
    </row>
    <row r="19" spans="2:25" ht="18.75" x14ac:dyDescent="0.25">
      <c r="B19" s="581">
        <v>755711</v>
      </c>
      <c r="C19" s="570" t="s">
        <v>1779</v>
      </c>
      <c r="D19" s="565">
        <v>1</v>
      </c>
      <c r="E19" s="566" t="s">
        <v>1747</v>
      </c>
      <c r="F19" s="566" t="s">
        <v>1747</v>
      </c>
      <c r="G19" s="567">
        <v>20</v>
      </c>
      <c r="H19" s="566">
        <v>320</v>
      </c>
      <c r="I19" s="567">
        <v>20</v>
      </c>
      <c r="J19" s="568">
        <f t="shared" si="1"/>
        <v>41.073999999999998</v>
      </c>
      <c r="K19" s="995"/>
      <c r="L19" s="964"/>
      <c r="M19" s="964"/>
      <c r="N19" s="964"/>
      <c r="O19" s="964"/>
      <c r="P19" s="964"/>
      <c r="Q19" s="964"/>
      <c r="R19" s="964"/>
      <c r="S19" s="996"/>
      <c r="T19" s="55">
        <f t="shared" si="2"/>
        <v>0</v>
      </c>
      <c r="U19" s="2">
        <f t="shared" si="3"/>
        <v>0</v>
      </c>
      <c r="V19" s="13">
        <f t="shared" si="4"/>
        <v>0</v>
      </c>
      <c r="W19" s="1493"/>
      <c r="X19" s="1476"/>
      <c r="Y19" s="1477"/>
    </row>
    <row r="20" spans="2:25" ht="18.75" x14ac:dyDescent="0.25">
      <c r="B20" s="581">
        <v>755361</v>
      </c>
      <c r="C20" s="570" t="s">
        <v>1780</v>
      </c>
      <c r="D20" s="565">
        <v>1</v>
      </c>
      <c r="E20" s="566" t="s">
        <v>1747</v>
      </c>
      <c r="F20" s="566" t="s">
        <v>1747</v>
      </c>
      <c r="G20" s="567">
        <v>20</v>
      </c>
      <c r="H20" s="566">
        <v>320</v>
      </c>
      <c r="I20" s="567">
        <v>20.329999999999998</v>
      </c>
      <c r="J20" s="568">
        <f t="shared" si="1"/>
        <v>41.751720999999996</v>
      </c>
      <c r="K20" s="995"/>
      <c r="L20" s="964"/>
      <c r="M20" s="964"/>
      <c r="N20" s="964"/>
      <c r="O20" s="964"/>
      <c r="P20" s="964"/>
      <c r="Q20" s="964"/>
      <c r="R20" s="964"/>
      <c r="S20" s="996"/>
      <c r="T20" s="55">
        <f t="shared" si="2"/>
        <v>0</v>
      </c>
      <c r="U20" s="2">
        <f t="shared" si="3"/>
        <v>0</v>
      </c>
      <c r="V20" s="13">
        <f t="shared" si="4"/>
        <v>0</v>
      </c>
      <c r="W20" s="1493"/>
      <c r="X20" s="1476"/>
      <c r="Y20" s="1477"/>
    </row>
    <row r="21" spans="2:25" ht="18.75" x14ac:dyDescent="0.25">
      <c r="B21" s="581">
        <v>771031</v>
      </c>
      <c r="C21" s="570" t="s">
        <v>1781</v>
      </c>
      <c r="D21" s="565">
        <v>1</v>
      </c>
      <c r="E21" s="566" t="s">
        <v>1747</v>
      </c>
      <c r="F21" s="566" t="s">
        <v>1747</v>
      </c>
      <c r="G21" s="567">
        <v>20</v>
      </c>
      <c r="H21" s="566">
        <v>320</v>
      </c>
      <c r="I21" s="567">
        <v>20</v>
      </c>
      <c r="J21" s="568">
        <f t="shared" si="1"/>
        <v>41.073999999999998</v>
      </c>
      <c r="K21" s="995"/>
      <c r="L21" s="964"/>
      <c r="M21" s="964"/>
      <c r="N21" s="964"/>
      <c r="O21" s="964"/>
      <c r="P21" s="964"/>
      <c r="Q21" s="964"/>
      <c r="R21" s="964"/>
      <c r="S21" s="996"/>
      <c r="T21" s="55">
        <f t="shared" si="2"/>
        <v>0</v>
      </c>
      <c r="U21" s="2">
        <f t="shared" si="3"/>
        <v>0</v>
      </c>
      <c r="V21" s="13">
        <f t="shared" si="4"/>
        <v>0</v>
      </c>
      <c r="W21" s="1493"/>
      <c r="X21" s="1476"/>
      <c r="Y21" s="1477"/>
    </row>
    <row r="22" spans="2:25" ht="18.75" x14ac:dyDescent="0.25">
      <c r="B22" s="581">
        <v>755261</v>
      </c>
      <c r="C22" s="570" t="s">
        <v>1782</v>
      </c>
      <c r="D22" s="565">
        <v>1</v>
      </c>
      <c r="E22" s="566" t="s">
        <v>1747</v>
      </c>
      <c r="F22" s="566" t="s">
        <v>1747</v>
      </c>
      <c r="G22" s="567">
        <v>20</v>
      </c>
      <c r="H22" s="566">
        <v>320</v>
      </c>
      <c r="I22" s="567">
        <v>20</v>
      </c>
      <c r="J22" s="568">
        <f t="shared" si="1"/>
        <v>41.073999999999998</v>
      </c>
      <c r="K22" s="995"/>
      <c r="L22" s="964"/>
      <c r="M22" s="964"/>
      <c r="N22" s="964"/>
      <c r="O22" s="964"/>
      <c r="P22" s="964"/>
      <c r="Q22" s="964"/>
      <c r="R22" s="964"/>
      <c r="S22" s="996"/>
      <c r="T22" s="55">
        <f t="shared" si="2"/>
        <v>0</v>
      </c>
      <c r="U22" s="2">
        <f t="shared" si="3"/>
        <v>0</v>
      </c>
      <c r="V22" s="13">
        <f t="shared" si="4"/>
        <v>0</v>
      </c>
      <c r="W22" s="1493"/>
      <c r="X22" s="1476"/>
      <c r="Y22" s="1477"/>
    </row>
    <row r="23" spans="2:25" ht="18.75" x14ac:dyDescent="0.25">
      <c r="B23" s="581">
        <v>775821</v>
      </c>
      <c r="C23" s="570" t="s">
        <v>1783</v>
      </c>
      <c r="D23" s="565">
        <v>1</v>
      </c>
      <c r="E23" s="566" t="s">
        <v>1747</v>
      </c>
      <c r="F23" s="566" t="s">
        <v>1747</v>
      </c>
      <c r="G23" s="567">
        <v>20</v>
      </c>
      <c r="H23" s="566">
        <v>320</v>
      </c>
      <c r="I23" s="567">
        <v>15.39</v>
      </c>
      <c r="J23" s="568">
        <f t="shared" si="1"/>
        <v>31.606443000000002</v>
      </c>
      <c r="K23" s="995"/>
      <c r="L23" s="964"/>
      <c r="M23" s="964"/>
      <c r="N23" s="964"/>
      <c r="O23" s="964"/>
      <c r="P23" s="964"/>
      <c r="Q23" s="964"/>
      <c r="R23" s="964"/>
      <c r="S23" s="996"/>
      <c r="T23" s="55">
        <f t="shared" si="2"/>
        <v>0</v>
      </c>
      <c r="U23" s="2">
        <f t="shared" si="3"/>
        <v>0</v>
      </c>
      <c r="V23" s="13">
        <f t="shared" si="4"/>
        <v>0</v>
      </c>
      <c r="W23" s="1493"/>
      <c r="X23" s="1476"/>
      <c r="Y23" s="1477"/>
    </row>
    <row r="24" spans="2:25" ht="18.75" x14ac:dyDescent="0.25">
      <c r="B24" s="595">
        <v>114441</v>
      </c>
      <c r="C24" s="570" t="s">
        <v>1784</v>
      </c>
      <c r="D24" s="565">
        <v>0.5</v>
      </c>
      <c r="E24" s="566" t="s">
        <v>1747</v>
      </c>
      <c r="F24" s="566" t="s">
        <v>1747</v>
      </c>
      <c r="G24" s="567">
        <v>20</v>
      </c>
      <c r="H24" s="566">
        <v>640</v>
      </c>
      <c r="I24" s="567">
        <v>20</v>
      </c>
      <c r="J24" s="568">
        <f t="shared" si="1"/>
        <v>41.073999999999998</v>
      </c>
      <c r="K24" s="995"/>
      <c r="L24" s="964"/>
      <c r="M24" s="964"/>
      <c r="N24" s="964"/>
      <c r="O24" s="964"/>
      <c r="P24" s="964"/>
      <c r="Q24" s="964"/>
      <c r="R24" s="964"/>
      <c r="S24" s="996"/>
      <c r="T24" s="55">
        <f t="shared" si="2"/>
        <v>0</v>
      </c>
      <c r="U24" s="2">
        <f t="shared" si="3"/>
        <v>0</v>
      </c>
      <c r="V24" s="13">
        <f t="shared" si="4"/>
        <v>0</v>
      </c>
      <c r="W24" s="1493"/>
      <c r="X24" s="1476"/>
      <c r="Y24" s="1477"/>
    </row>
    <row r="25" spans="2:25" ht="18.75" x14ac:dyDescent="0.25">
      <c r="B25" s="581">
        <v>114451</v>
      </c>
      <c r="C25" s="570" t="s">
        <v>1785</v>
      </c>
      <c r="D25" s="565">
        <v>0.5</v>
      </c>
      <c r="E25" s="566" t="s">
        <v>1747</v>
      </c>
      <c r="F25" s="566" t="s">
        <v>1747</v>
      </c>
      <c r="G25" s="567">
        <v>20</v>
      </c>
      <c r="H25" s="566">
        <v>640</v>
      </c>
      <c r="I25" s="567">
        <v>20</v>
      </c>
      <c r="J25" s="568">
        <f t="shared" si="1"/>
        <v>41.073999999999998</v>
      </c>
      <c r="K25" s="995"/>
      <c r="L25" s="964"/>
      <c r="M25" s="964"/>
      <c r="N25" s="964"/>
      <c r="O25" s="964"/>
      <c r="P25" s="964"/>
      <c r="Q25" s="964"/>
      <c r="R25" s="964"/>
      <c r="S25" s="996"/>
      <c r="T25" s="55">
        <f t="shared" si="2"/>
        <v>0</v>
      </c>
      <c r="U25" s="2">
        <f t="shared" si="3"/>
        <v>0</v>
      </c>
      <c r="V25" s="13">
        <f t="shared" si="4"/>
        <v>0</v>
      </c>
      <c r="W25" s="1493"/>
      <c r="X25" s="1476"/>
      <c r="Y25" s="1477"/>
    </row>
    <row r="26" spans="2:25" ht="18.75" x14ac:dyDescent="0.25">
      <c r="B26" s="595">
        <v>114461</v>
      </c>
      <c r="C26" s="570" t="s">
        <v>1786</v>
      </c>
      <c r="D26" s="565">
        <v>0.5</v>
      </c>
      <c r="E26" s="566" t="s">
        <v>1747</v>
      </c>
      <c r="F26" s="566" t="s">
        <v>1747</v>
      </c>
      <c r="G26" s="567">
        <v>20</v>
      </c>
      <c r="H26" s="566">
        <v>640</v>
      </c>
      <c r="I26" s="567">
        <v>20</v>
      </c>
      <c r="J26" s="568">
        <f t="shared" si="1"/>
        <v>41.073999999999998</v>
      </c>
      <c r="K26" s="995"/>
      <c r="L26" s="964"/>
      <c r="M26" s="964"/>
      <c r="N26" s="964"/>
      <c r="O26" s="964"/>
      <c r="P26" s="964"/>
      <c r="Q26" s="964"/>
      <c r="R26" s="964"/>
      <c r="S26" s="996"/>
      <c r="T26" s="55">
        <f t="shared" si="2"/>
        <v>0</v>
      </c>
      <c r="U26" s="2">
        <f t="shared" si="3"/>
        <v>0</v>
      </c>
      <c r="V26" s="13">
        <f t="shared" si="4"/>
        <v>0</v>
      </c>
      <c r="W26" s="1493"/>
      <c r="X26" s="1476"/>
      <c r="Y26" s="1477"/>
    </row>
    <row r="27" spans="2:25" ht="19.5" thickBot="1" x14ac:dyDescent="0.3">
      <c r="B27" s="596">
        <v>752491</v>
      </c>
      <c r="C27" s="572" t="s">
        <v>1787</v>
      </c>
      <c r="D27" s="573">
        <v>0.5</v>
      </c>
      <c r="E27" s="574" t="s">
        <v>1747</v>
      </c>
      <c r="F27" s="574" t="s">
        <v>1747</v>
      </c>
      <c r="G27" s="576">
        <v>12</v>
      </c>
      <c r="H27" s="574">
        <v>384</v>
      </c>
      <c r="I27" s="576">
        <v>12</v>
      </c>
      <c r="J27" s="577">
        <f t="shared" si="1"/>
        <v>24.644400000000001</v>
      </c>
      <c r="K27" s="997"/>
      <c r="L27" s="998"/>
      <c r="M27" s="998"/>
      <c r="N27" s="998"/>
      <c r="O27" s="998"/>
      <c r="P27" s="998"/>
      <c r="Q27" s="998"/>
      <c r="R27" s="998"/>
      <c r="S27" s="999"/>
      <c r="T27" s="56">
        <f t="shared" si="2"/>
        <v>0</v>
      </c>
      <c r="U27" s="1">
        <f t="shared" si="3"/>
        <v>0</v>
      </c>
      <c r="V27" s="329">
        <f t="shared" si="4"/>
        <v>0</v>
      </c>
      <c r="W27" s="1494"/>
      <c r="X27" s="1581"/>
      <c r="Y27" s="1582"/>
    </row>
    <row r="28" spans="2:25" ht="66" customHeight="1" thickBot="1" x14ac:dyDescent="0.3">
      <c r="B28" s="59"/>
      <c r="C28" s="60"/>
      <c r="D28" s="61"/>
      <c r="E28" s="61"/>
      <c r="F28" s="61"/>
      <c r="G28" s="61"/>
      <c r="H28" s="61"/>
      <c r="I28" s="61"/>
      <c r="J28" s="62"/>
      <c r="K28" s="63"/>
      <c r="L28" s="63"/>
      <c r="M28" s="63"/>
      <c r="N28" s="63"/>
      <c r="O28" s="63"/>
      <c r="P28" s="63"/>
      <c r="Q28" s="63"/>
      <c r="R28" s="63"/>
      <c r="S28" s="63"/>
      <c r="T28" s="64"/>
      <c r="U28" s="65"/>
      <c r="V28" s="66"/>
      <c r="W28" s="66"/>
      <c r="X28" s="66"/>
      <c r="Y28" s="1118"/>
    </row>
    <row r="29" spans="2:25" ht="15.75" thickTop="1" x14ac:dyDescent="0.25">
      <c r="K29" s="69"/>
      <c r="L29" s="69"/>
      <c r="M29" s="69"/>
      <c r="N29" s="69"/>
      <c r="O29" s="69"/>
      <c r="P29" s="69"/>
      <c r="Q29" s="69"/>
      <c r="R29" s="69"/>
      <c r="S29" s="69"/>
      <c r="T29" s="69"/>
      <c r="U29" s="70"/>
      <c r="V29" s="71"/>
      <c r="W29" s="71"/>
    </row>
    <row r="30" spans="2:25" ht="21" customHeight="1" x14ac:dyDescent="0.25"/>
  </sheetData>
  <sheetProtection formatCells="0" formatColumns="0" formatRows="0" insertColumns="0" insertRows="0" insertHyperlinks="0" deleteRows="0" sort="0" autoFilter="0"/>
  <mergeCells count="14">
    <mergeCell ref="A1:Y1"/>
    <mergeCell ref="X10:Y27"/>
    <mergeCell ref="B9:Y9"/>
    <mergeCell ref="Q2:Y4"/>
    <mergeCell ref="B2:P2"/>
    <mergeCell ref="B3:P3"/>
    <mergeCell ref="B4:C4"/>
    <mergeCell ref="D4:J4"/>
    <mergeCell ref="K4:M4"/>
    <mergeCell ref="N4:P4"/>
    <mergeCell ref="B6:J6"/>
    <mergeCell ref="L6:N6"/>
    <mergeCell ref="O6:R6"/>
    <mergeCell ref="W10:W27"/>
  </mergeCells>
  <conditionalFormatting sqref="B2">
    <cfRule type="duplicateValues" dxfId="195" priority="4"/>
  </conditionalFormatting>
  <conditionalFormatting sqref="B3:B9 B28:B1048576">
    <cfRule type="duplicateValues" dxfId="194" priority="5"/>
  </conditionalFormatting>
  <conditionalFormatting sqref="B10:B27">
    <cfRule type="duplicateValues" dxfId="193" priority="2"/>
  </conditionalFormatting>
  <conditionalFormatting sqref="Z9:Z26">
    <cfRule type="containsText" dxfId="192" priority="3" operator="containsText" text="Error">
      <formula>NOT(ISERROR(SEARCH("Error",Z9)))</formula>
    </cfRule>
  </conditionalFormatting>
  <pageMargins left="0.25" right="0.25" top="0.75" bottom="0.75" header="0.3" footer="0.3"/>
  <pageSetup scale="3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7C37F-6F9B-448C-94AE-C5ABE1CE6E10}">
  <sheetPr codeName="Sheet13">
    <pageSetUpPr fitToPage="1"/>
  </sheetPr>
  <dimension ref="A1:Y50"/>
  <sheetViews>
    <sheetView showGridLines="0" topLeftCell="A11"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33.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33" customHeight="1" thickTop="1" thickBot="1" x14ac:dyDescent="0.3">
      <c r="B2" s="1558" t="s">
        <v>1730</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0"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48.75"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9"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12"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s="351" customFormat="1" ht="45.75" customHeight="1" thickTop="1" thickBot="1" x14ac:dyDescent="0.3">
      <c r="A7" s="58"/>
      <c r="B7" s="1540"/>
      <c r="C7" s="1541"/>
      <c r="D7" s="1541"/>
      <c r="E7" s="1541"/>
      <c r="F7" s="1541"/>
      <c r="G7" s="1541"/>
      <c r="H7" s="1541"/>
      <c r="I7" s="1541"/>
      <c r="J7" s="1541"/>
      <c r="K7" s="1146">
        <v>110242</v>
      </c>
      <c r="L7" s="1542" t="s">
        <v>1681</v>
      </c>
      <c r="M7" s="1542"/>
      <c r="N7" s="1542"/>
      <c r="O7" s="1543" t="s">
        <v>1769</v>
      </c>
      <c r="P7" s="1578"/>
      <c r="Q7" s="1578"/>
      <c r="R7" s="1578"/>
      <c r="S7" s="589">
        <v>2.0537000000000001</v>
      </c>
      <c r="T7" s="1542" t="s">
        <v>1683</v>
      </c>
      <c r="U7" s="1542"/>
      <c r="V7" s="1542"/>
      <c r="W7" s="1542"/>
      <c r="X7" s="1545"/>
      <c r="Y7" s="58"/>
    </row>
    <row r="8" spans="1:25" s="351" customFormat="1" ht="45"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ht="42.75" customHeight="1" thickBot="1" x14ac:dyDescent="0.3">
      <c r="A9" s="352"/>
      <c r="B9" s="1566"/>
      <c r="C9" s="27">
        <f>SUM(U15:U40)</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c r="Y9" s="351"/>
    </row>
    <row r="10" spans="1:25" ht="84"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2" customHeight="1" thickBot="1" x14ac:dyDescent="0.3">
      <c r="A12" s="354"/>
      <c r="B12" s="355"/>
      <c r="C12" s="356"/>
      <c r="D12" s="356"/>
      <c r="E12" s="356"/>
      <c r="F12" s="356"/>
      <c r="G12" s="356"/>
      <c r="H12" s="356"/>
      <c r="I12" s="356"/>
      <c r="J12" s="356"/>
      <c r="K12" s="357">
        <f t="shared" ref="K12:V12" si="0">SUM(K15:K72)</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46.5"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9.5" customHeight="1"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x14ac:dyDescent="0.25">
      <c r="B15" s="590">
        <v>402951</v>
      </c>
      <c r="C15" s="591" t="s">
        <v>1770</v>
      </c>
      <c r="D15" s="559">
        <v>1</v>
      </c>
      <c r="E15" s="560" t="s">
        <v>1747</v>
      </c>
      <c r="F15" s="560" t="s">
        <v>1747</v>
      </c>
      <c r="G15" s="561">
        <v>10.5</v>
      </c>
      <c r="H15" s="560">
        <v>168</v>
      </c>
      <c r="I15" s="561">
        <v>10.5</v>
      </c>
      <c r="J15" s="580">
        <f t="shared" ref="J15:J40" si="1">$S$7*I15</f>
        <v>21.563850000000002</v>
      </c>
      <c r="K15" s="993"/>
      <c r="L15" s="979"/>
      <c r="M15" s="979"/>
      <c r="N15" s="979"/>
      <c r="O15" s="979"/>
      <c r="P15" s="979"/>
      <c r="Q15" s="979"/>
      <c r="R15" s="979"/>
      <c r="S15" s="994"/>
      <c r="T15" s="54">
        <f t="shared" ref="T15:T40" si="2">SUM(K15:S15)</f>
        <v>0</v>
      </c>
      <c r="U15" s="325">
        <f t="shared" ref="U15:U40" si="3">T15*I15</f>
        <v>0</v>
      </c>
      <c r="V15" s="328">
        <f t="shared" ref="V15:V40" si="4">U15*$S$7</f>
        <v>0</v>
      </c>
      <c r="W15" s="1572" t="s">
        <v>1695</v>
      </c>
      <c r="X15" s="1573"/>
    </row>
    <row r="16" spans="1:25" ht="19.5" customHeight="1" x14ac:dyDescent="0.25">
      <c r="B16" s="592">
        <v>402991</v>
      </c>
      <c r="C16" s="570" t="s">
        <v>1771</v>
      </c>
      <c r="D16" s="565">
        <v>1</v>
      </c>
      <c r="E16" s="566" t="s">
        <v>1747</v>
      </c>
      <c r="F16" s="566" t="s">
        <v>1747</v>
      </c>
      <c r="G16" s="567">
        <v>10.5</v>
      </c>
      <c r="H16" s="566">
        <v>168</v>
      </c>
      <c r="I16" s="567">
        <v>10.5</v>
      </c>
      <c r="J16" s="568">
        <f t="shared" si="1"/>
        <v>21.563850000000002</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593">
        <v>402911</v>
      </c>
      <c r="C17" s="570" t="s">
        <v>1772</v>
      </c>
      <c r="D17" s="565">
        <v>1</v>
      </c>
      <c r="E17" s="566" t="s">
        <v>1747</v>
      </c>
      <c r="F17" s="566" t="s">
        <v>1747</v>
      </c>
      <c r="G17" s="567">
        <v>10.5</v>
      </c>
      <c r="H17" s="566">
        <v>168</v>
      </c>
      <c r="I17" s="567">
        <v>10.5</v>
      </c>
      <c r="J17" s="568">
        <f t="shared" si="1"/>
        <v>21.563850000000002</v>
      </c>
      <c r="K17" s="995"/>
      <c r="L17" s="964"/>
      <c r="M17" s="964"/>
      <c r="N17" s="964"/>
      <c r="O17" s="964"/>
      <c r="P17" s="964"/>
      <c r="Q17" s="964"/>
      <c r="R17" s="964"/>
      <c r="S17" s="996"/>
      <c r="T17" s="55">
        <f t="shared" si="2"/>
        <v>0</v>
      </c>
      <c r="U17" s="326">
        <f t="shared" si="3"/>
        <v>0</v>
      </c>
      <c r="V17" s="13">
        <f t="shared" si="4"/>
        <v>0</v>
      </c>
      <c r="W17" s="1574"/>
      <c r="X17" s="1575"/>
    </row>
    <row r="18" spans="2:24" ht="19.5" customHeight="1" x14ac:dyDescent="0.25">
      <c r="B18" s="593">
        <v>402931</v>
      </c>
      <c r="C18" s="570" t="s">
        <v>1774</v>
      </c>
      <c r="D18" s="565">
        <v>1</v>
      </c>
      <c r="E18" s="566" t="s">
        <v>1747</v>
      </c>
      <c r="F18" s="566" t="s">
        <v>1747</v>
      </c>
      <c r="G18" s="567">
        <v>10.5</v>
      </c>
      <c r="H18" s="566">
        <v>168</v>
      </c>
      <c r="I18" s="567">
        <v>10.5</v>
      </c>
      <c r="J18" s="568">
        <f t="shared" si="1"/>
        <v>21.563850000000002</v>
      </c>
      <c r="K18" s="995"/>
      <c r="L18" s="964"/>
      <c r="M18" s="964"/>
      <c r="N18" s="964"/>
      <c r="O18" s="964"/>
      <c r="P18" s="964"/>
      <c r="Q18" s="964"/>
      <c r="R18" s="964"/>
      <c r="S18" s="996"/>
      <c r="T18" s="55">
        <f t="shared" si="2"/>
        <v>0</v>
      </c>
      <c r="U18" s="326">
        <f t="shared" si="3"/>
        <v>0</v>
      </c>
      <c r="V18" s="13">
        <f t="shared" si="4"/>
        <v>0</v>
      </c>
      <c r="W18" s="1574"/>
      <c r="X18" s="1575"/>
    </row>
    <row r="19" spans="2:24" ht="19.5" customHeight="1" x14ac:dyDescent="0.25">
      <c r="B19" s="593">
        <v>402921</v>
      </c>
      <c r="C19" s="570" t="s">
        <v>1788</v>
      </c>
      <c r="D19" s="565">
        <v>1</v>
      </c>
      <c r="E19" s="566" t="s">
        <v>1747</v>
      </c>
      <c r="F19" s="566" t="s">
        <v>1747</v>
      </c>
      <c r="G19" s="567">
        <v>10.5</v>
      </c>
      <c r="H19" s="566">
        <v>168</v>
      </c>
      <c r="I19" s="567">
        <v>10.5</v>
      </c>
      <c r="J19" s="568">
        <f t="shared" si="1"/>
        <v>21.563850000000002</v>
      </c>
      <c r="K19" s="995"/>
      <c r="L19" s="964"/>
      <c r="M19" s="964"/>
      <c r="N19" s="964"/>
      <c r="O19" s="964"/>
      <c r="P19" s="964"/>
      <c r="Q19" s="964"/>
      <c r="R19" s="964"/>
      <c r="S19" s="996"/>
      <c r="T19" s="55">
        <f t="shared" si="2"/>
        <v>0</v>
      </c>
      <c r="U19" s="326">
        <f t="shared" si="3"/>
        <v>0</v>
      </c>
      <c r="V19" s="13">
        <f t="shared" si="4"/>
        <v>0</v>
      </c>
      <c r="W19" s="1574"/>
      <c r="X19" s="1575"/>
    </row>
    <row r="20" spans="2:24" ht="19.5" customHeight="1" x14ac:dyDescent="0.25">
      <c r="B20" s="593">
        <v>402941</v>
      </c>
      <c r="C20" s="570" t="s">
        <v>1789</v>
      </c>
      <c r="D20" s="565">
        <v>1</v>
      </c>
      <c r="E20" s="566" t="s">
        <v>1747</v>
      </c>
      <c r="F20" s="566" t="s">
        <v>1747</v>
      </c>
      <c r="G20" s="567">
        <v>10.5</v>
      </c>
      <c r="H20" s="566">
        <v>168</v>
      </c>
      <c r="I20" s="567">
        <v>10.5</v>
      </c>
      <c r="J20" s="568">
        <f t="shared" si="1"/>
        <v>21.563850000000002</v>
      </c>
      <c r="K20" s="995"/>
      <c r="L20" s="964"/>
      <c r="M20" s="964"/>
      <c r="N20" s="964"/>
      <c r="O20" s="964"/>
      <c r="P20" s="964"/>
      <c r="Q20" s="964"/>
      <c r="R20" s="964"/>
      <c r="S20" s="996"/>
      <c r="T20" s="55">
        <f t="shared" si="2"/>
        <v>0</v>
      </c>
      <c r="U20" s="326">
        <f t="shared" si="3"/>
        <v>0</v>
      </c>
      <c r="V20" s="13">
        <f t="shared" si="4"/>
        <v>0</v>
      </c>
      <c r="W20" s="1574"/>
      <c r="X20" s="1575"/>
    </row>
    <row r="21" spans="2:24" ht="19.5" customHeight="1" x14ac:dyDescent="0.25">
      <c r="B21" s="593">
        <v>110541</v>
      </c>
      <c r="C21" s="570" t="s">
        <v>1776</v>
      </c>
      <c r="D21" s="565">
        <v>0.5</v>
      </c>
      <c r="E21" s="566" t="s">
        <v>1747</v>
      </c>
      <c r="F21" s="566" t="s">
        <v>1747</v>
      </c>
      <c r="G21" s="567">
        <v>20</v>
      </c>
      <c r="H21" s="566">
        <v>640</v>
      </c>
      <c r="I21" s="567">
        <v>15.41</v>
      </c>
      <c r="J21" s="568">
        <f t="shared" si="1"/>
        <v>31.647517000000001</v>
      </c>
      <c r="K21" s="995"/>
      <c r="L21" s="964"/>
      <c r="M21" s="964"/>
      <c r="N21" s="964"/>
      <c r="O21" s="964"/>
      <c r="P21" s="964"/>
      <c r="Q21" s="964"/>
      <c r="R21" s="964"/>
      <c r="S21" s="996"/>
      <c r="T21" s="55">
        <f t="shared" si="2"/>
        <v>0</v>
      </c>
      <c r="U21" s="326">
        <f t="shared" si="3"/>
        <v>0</v>
      </c>
      <c r="V21" s="13">
        <f t="shared" si="4"/>
        <v>0</v>
      </c>
      <c r="W21" s="1574"/>
      <c r="X21" s="1575"/>
    </row>
    <row r="22" spans="2:24" ht="19.5" customHeight="1" x14ac:dyDescent="0.25">
      <c r="B22" s="593">
        <v>111431</v>
      </c>
      <c r="C22" s="570" t="s">
        <v>1790</v>
      </c>
      <c r="D22" s="565">
        <v>0.5</v>
      </c>
      <c r="E22" s="566" t="s">
        <v>1747</v>
      </c>
      <c r="F22" s="566" t="s">
        <v>1747</v>
      </c>
      <c r="G22" s="567">
        <v>30</v>
      </c>
      <c r="H22" s="566">
        <v>960</v>
      </c>
      <c r="I22" s="567">
        <v>23.17</v>
      </c>
      <c r="J22" s="568">
        <f t="shared" si="1"/>
        <v>47.584229000000008</v>
      </c>
      <c r="K22" s="995"/>
      <c r="L22" s="964"/>
      <c r="M22" s="964"/>
      <c r="N22" s="964"/>
      <c r="O22" s="964"/>
      <c r="P22" s="964"/>
      <c r="Q22" s="964"/>
      <c r="R22" s="964"/>
      <c r="S22" s="996"/>
      <c r="T22" s="55">
        <f t="shared" si="2"/>
        <v>0</v>
      </c>
      <c r="U22" s="326">
        <f t="shared" si="3"/>
        <v>0</v>
      </c>
      <c r="V22" s="13">
        <f t="shared" si="4"/>
        <v>0</v>
      </c>
      <c r="W22" s="1574"/>
      <c r="X22" s="1575"/>
    </row>
    <row r="23" spans="2:24" ht="19.5" customHeight="1" x14ac:dyDescent="0.25">
      <c r="B23" s="593">
        <v>111321</v>
      </c>
      <c r="C23" s="570" t="s">
        <v>1791</v>
      </c>
      <c r="D23" s="565">
        <v>0.5</v>
      </c>
      <c r="E23" s="566" t="s">
        <v>1747</v>
      </c>
      <c r="F23" s="566" t="s">
        <v>1747</v>
      </c>
      <c r="G23" s="567">
        <v>30</v>
      </c>
      <c r="H23" s="566">
        <v>960</v>
      </c>
      <c r="I23" s="567">
        <v>22.53</v>
      </c>
      <c r="J23" s="568">
        <f t="shared" si="1"/>
        <v>46.269861000000006</v>
      </c>
      <c r="K23" s="995"/>
      <c r="L23" s="964"/>
      <c r="M23" s="964"/>
      <c r="N23" s="964"/>
      <c r="O23" s="964"/>
      <c r="P23" s="964"/>
      <c r="Q23" s="964"/>
      <c r="R23" s="964"/>
      <c r="S23" s="996"/>
      <c r="T23" s="55">
        <f t="shared" si="2"/>
        <v>0</v>
      </c>
      <c r="U23" s="326">
        <f t="shared" si="3"/>
        <v>0</v>
      </c>
      <c r="V23" s="13">
        <f t="shared" si="4"/>
        <v>0</v>
      </c>
      <c r="W23" s="1574"/>
      <c r="X23" s="1575"/>
    </row>
    <row r="24" spans="2:24" ht="19.5" customHeight="1" x14ac:dyDescent="0.25">
      <c r="B24" s="592">
        <v>111331</v>
      </c>
      <c r="C24" s="570" t="s">
        <v>1792</v>
      </c>
      <c r="D24" s="565">
        <v>0.5</v>
      </c>
      <c r="E24" s="566" t="s">
        <v>1747</v>
      </c>
      <c r="F24" s="566" t="s">
        <v>1747</v>
      </c>
      <c r="G24" s="567">
        <v>30</v>
      </c>
      <c r="H24" s="566">
        <v>960</v>
      </c>
      <c r="I24" s="567">
        <v>23.4</v>
      </c>
      <c r="J24" s="568">
        <f t="shared" si="1"/>
        <v>48.056579999999997</v>
      </c>
      <c r="K24" s="995"/>
      <c r="L24" s="964"/>
      <c r="M24" s="964"/>
      <c r="N24" s="964"/>
      <c r="O24" s="964"/>
      <c r="P24" s="964"/>
      <c r="Q24" s="964"/>
      <c r="R24" s="964"/>
      <c r="S24" s="996"/>
      <c r="T24" s="55">
        <f t="shared" si="2"/>
        <v>0</v>
      </c>
      <c r="U24" s="326">
        <f t="shared" si="3"/>
        <v>0</v>
      </c>
      <c r="V24" s="13">
        <f t="shared" si="4"/>
        <v>0</v>
      </c>
      <c r="W24" s="1574"/>
      <c r="X24" s="1575"/>
    </row>
    <row r="25" spans="2:24" ht="19.5" customHeight="1" x14ac:dyDescent="0.25">
      <c r="B25" s="593">
        <v>111351</v>
      </c>
      <c r="C25" s="570" t="s">
        <v>1776</v>
      </c>
      <c r="D25" s="565">
        <v>0.5</v>
      </c>
      <c r="E25" s="566" t="s">
        <v>1747</v>
      </c>
      <c r="F25" s="566" t="s">
        <v>1747</v>
      </c>
      <c r="G25" s="567">
        <v>30</v>
      </c>
      <c r="H25" s="566">
        <v>960</v>
      </c>
      <c r="I25" s="567">
        <v>23.17</v>
      </c>
      <c r="J25" s="568">
        <f t="shared" si="1"/>
        <v>47.584229000000008</v>
      </c>
      <c r="K25" s="995"/>
      <c r="L25" s="964"/>
      <c r="M25" s="964"/>
      <c r="N25" s="964"/>
      <c r="O25" s="964"/>
      <c r="P25" s="964"/>
      <c r="Q25" s="964"/>
      <c r="R25" s="964"/>
      <c r="S25" s="996"/>
      <c r="T25" s="55">
        <f t="shared" si="2"/>
        <v>0</v>
      </c>
      <c r="U25" s="326">
        <f t="shared" si="3"/>
        <v>0</v>
      </c>
      <c r="V25" s="13">
        <f t="shared" si="4"/>
        <v>0</v>
      </c>
      <c r="W25" s="1574"/>
      <c r="X25" s="1575"/>
    </row>
    <row r="26" spans="2:24" ht="19.5" customHeight="1" x14ac:dyDescent="0.25">
      <c r="B26" s="593">
        <v>775071</v>
      </c>
      <c r="C26" s="570" t="s">
        <v>1777</v>
      </c>
      <c r="D26" s="565">
        <v>1</v>
      </c>
      <c r="E26" s="566" t="s">
        <v>1747</v>
      </c>
      <c r="F26" s="566" t="s">
        <v>1747</v>
      </c>
      <c r="G26" s="567">
        <v>20</v>
      </c>
      <c r="H26" s="566">
        <v>320</v>
      </c>
      <c r="I26" s="567">
        <v>20</v>
      </c>
      <c r="J26" s="568">
        <f t="shared" si="1"/>
        <v>41.073999999999998</v>
      </c>
      <c r="K26" s="995"/>
      <c r="L26" s="964"/>
      <c r="M26" s="964"/>
      <c r="N26" s="964"/>
      <c r="O26" s="964"/>
      <c r="P26" s="964"/>
      <c r="Q26" s="964"/>
      <c r="R26" s="964"/>
      <c r="S26" s="996"/>
      <c r="T26" s="55">
        <f t="shared" si="2"/>
        <v>0</v>
      </c>
      <c r="U26" s="326">
        <f t="shared" si="3"/>
        <v>0</v>
      </c>
      <c r="V26" s="13">
        <f t="shared" si="4"/>
        <v>0</v>
      </c>
      <c r="W26" s="1574"/>
      <c r="X26" s="1575"/>
    </row>
    <row r="27" spans="2:24" ht="19.5" customHeight="1" x14ac:dyDescent="0.25">
      <c r="B27" s="593">
        <v>775191</v>
      </c>
      <c r="C27" s="570" t="s">
        <v>1778</v>
      </c>
      <c r="D27" s="565">
        <v>1</v>
      </c>
      <c r="E27" s="566" t="s">
        <v>1747</v>
      </c>
      <c r="F27" s="566" t="s">
        <v>1747</v>
      </c>
      <c r="G27" s="567">
        <v>20</v>
      </c>
      <c r="H27" s="566">
        <v>320</v>
      </c>
      <c r="I27" s="567">
        <v>20</v>
      </c>
      <c r="J27" s="568">
        <f t="shared" si="1"/>
        <v>41.073999999999998</v>
      </c>
      <c r="K27" s="995"/>
      <c r="L27" s="964"/>
      <c r="M27" s="964"/>
      <c r="N27" s="964"/>
      <c r="O27" s="964"/>
      <c r="P27" s="964"/>
      <c r="Q27" s="964"/>
      <c r="R27" s="964"/>
      <c r="S27" s="996"/>
      <c r="T27" s="55">
        <f t="shared" si="2"/>
        <v>0</v>
      </c>
      <c r="U27" s="326">
        <f t="shared" si="3"/>
        <v>0</v>
      </c>
      <c r="V27" s="13">
        <f t="shared" si="4"/>
        <v>0</v>
      </c>
      <c r="W27" s="1574"/>
      <c r="X27" s="1575"/>
    </row>
    <row r="28" spans="2:24" ht="19.5" customHeight="1" x14ac:dyDescent="0.25">
      <c r="B28" s="593">
        <v>755711</v>
      </c>
      <c r="C28" s="570" t="s">
        <v>1779</v>
      </c>
      <c r="D28" s="565">
        <v>1</v>
      </c>
      <c r="E28" s="566" t="s">
        <v>1747</v>
      </c>
      <c r="F28" s="566" t="s">
        <v>1747</v>
      </c>
      <c r="G28" s="567">
        <v>20</v>
      </c>
      <c r="H28" s="566">
        <v>320</v>
      </c>
      <c r="I28" s="567">
        <v>20</v>
      </c>
      <c r="J28" s="568">
        <f t="shared" si="1"/>
        <v>41.073999999999998</v>
      </c>
      <c r="K28" s="995"/>
      <c r="L28" s="964"/>
      <c r="M28" s="964"/>
      <c r="N28" s="964"/>
      <c r="O28" s="964"/>
      <c r="P28" s="964"/>
      <c r="Q28" s="964"/>
      <c r="R28" s="964"/>
      <c r="S28" s="996"/>
      <c r="T28" s="55">
        <f t="shared" si="2"/>
        <v>0</v>
      </c>
      <c r="U28" s="326">
        <f t="shared" si="3"/>
        <v>0</v>
      </c>
      <c r="V28" s="13">
        <f t="shared" si="4"/>
        <v>0</v>
      </c>
      <c r="W28" s="1574"/>
      <c r="X28" s="1575"/>
    </row>
    <row r="29" spans="2:24" ht="19.5" customHeight="1" x14ac:dyDescent="0.25">
      <c r="B29" s="593">
        <v>755361</v>
      </c>
      <c r="C29" s="570" t="s">
        <v>1780</v>
      </c>
      <c r="D29" s="565">
        <v>1</v>
      </c>
      <c r="E29" s="566" t="s">
        <v>1747</v>
      </c>
      <c r="F29" s="566" t="s">
        <v>1747</v>
      </c>
      <c r="G29" s="567">
        <v>20</v>
      </c>
      <c r="H29" s="566">
        <v>320</v>
      </c>
      <c r="I29" s="567">
        <v>20.329999999999998</v>
      </c>
      <c r="J29" s="568">
        <f t="shared" si="1"/>
        <v>41.751720999999996</v>
      </c>
      <c r="K29" s="995"/>
      <c r="L29" s="964"/>
      <c r="M29" s="964"/>
      <c r="N29" s="964"/>
      <c r="O29" s="964"/>
      <c r="P29" s="964"/>
      <c r="Q29" s="964"/>
      <c r="R29" s="964"/>
      <c r="S29" s="996"/>
      <c r="T29" s="55">
        <f t="shared" si="2"/>
        <v>0</v>
      </c>
      <c r="U29" s="326">
        <f t="shared" si="3"/>
        <v>0</v>
      </c>
      <c r="V29" s="13">
        <f t="shared" si="4"/>
        <v>0</v>
      </c>
      <c r="W29" s="1574"/>
      <c r="X29" s="1575"/>
    </row>
    <row r="30" spans="2:24" ht="19.5" customHeight="1" x14ac:dyDescent="0.25">
      <c r="B30" s="593">
        <v>771031</v>
      </c>
      <c r="C30" s="570" t="s">
        <v>1781</v>
      </c>
      <c r="D30" s="565">
        <v>1</v>
      </c>
      <c r="E30" s="566" t="s">
        <v>1747</v>
      </c>
      <c r="F30" s="566" t="s">
        <v>1747</v>
      </c>
      <c r="G30" s="567">
        <v>20</v>
      </c>
      <c r="H30" s="566">
        <v>320</v>
      </c>
      <c r="I30" s="567">
        <v>20</v>
      </c>
      <c r="J30" s="568">
        <f t="shared" si="1"/>
        <v>41.073999999999998</v>
      </c>
      <c r="K30" s="995"/>
      <c r="L30" s="964"/>
      <c r="M30" s="964"/>
      <c r="N30" s="964"/>
      <c r="O30" s="964"/>
      <c r="P30" s="964"/>
      <c r="Q30" s="964"/>
      <c r="R30" s="964"/>
      <c r="S30" s="996"/>
      <c r="T30" s="55">
        <f t="shared" si="2"/>
        <v>0</v>
      </c>
      <c r="U30" s="326">
        <f t="shared" si="3"/>
        <v>0</v>
      </c>
      <c r="V30" s="13">
        <f t="shared" si="4"/>
        <v>0</v>
      </c>
      <c r="W30" s="1574"/>
      <c r="X30" s="1575"/>
    </row>
    <row r="31" spans="2:24" ht="19.5" customHeight="1" x14ac:dyDescent="0.25">
      <c r="B31" s="593">
        <v>775821</v>
      </c>
      <c r="C31" s="570" t="s">
        <v>1783</v>
      </c>
      <c r="D31" s="565">
        <v>1</v>
      </c>
      <c r="E31" s="566" t="s">
        <v>1747</v>
      </c>
      <c r="F31" s="566" t="s">
        <v>1747</v>
      </c>
      <c r="G31" s="567">
        <v>20</v>
      </c>
      <c r="H31" s="566">
        <v>320</v>
      </c>
      <c r="I31" s="567">
        <v>15.39</v>
      </c>
      <c r="J31" s="568">
        <f t="shared" si="1"/>
        <v>31.606443000000002</v>
      </c>
      <c r="K31" s="995"/>
      <c r="L31" s="964"/>
      <c r="M31" s="964"/>
      <c r="N31" s="964"/>
      <c r="O31" s="964"/>
      <c r="P31" s="964"/>
      <c r="Q31" s="964"/>
      <c r="R31" s="964"/>
      <c r="S31" s="996"/>
      <c r="T31" s="55">
        <f t="shared" si="2"/>
        <v>0</v>
      </c>
      <c r="U31" s="326">
        <f t="shared" si="3"/>
        <v>0</v>
      </c>
      <c r="V31" s="13">
        <f t="shared" si="4"/>
        <v>0</v>
      </c>
      <c r="W31" s="1574"/>
      <c r="X31" s="1575"/>
    </row>
    <row r="32" spans="2:24" ht="19.5" customHeight="1" x14ac:dyDescent="0.25">
      <c r="B32" s="593">
        <v>755531</v>
      </c>
      <c r="C32" s="570" t="s">
        <v>1777</v>
      </c>
      <c r="D32" s="565">
        <v>1</v>
      </c>
      <c r="E32" s="566" t="s">
        <v>1747</v>
      </c>
      <c r="F32" s="566" t="s">
        <v>1747</v>
      </c>
      <c r="G32" s="567">
        <v>30</v>
      </c>
      <c r="H32" s="566">
        <v>480</v>
      </c>
      <c r="I32" s="567">
        <v>30</v>
      </c>
      <c r="J32" s="568">
        <f t="shared" si="1"/>
        <v>61.611000000000004</v>
      </c>
      <c r="K32" s="995"/>
      <c r="L32" s="964"/>
      <c r="M32" s="964"/>
      <c r="N32" s="964"/>
      <c r="O32" s="964"/>
      <c r="P32" s="964"/>
      <c r="Q32" s="964"/>
      <c r="R32" s="964"/>
      <c r="S32" s="996"/>
      <c r="T32" s="55">
        <f t="shared" si="2"/>
        <v>0</v>
      </c>
      <c r="U32" s="326">
        <f t="shared" si="3"/>
        <v>0</v>
      </c>
      <c r="V32" s="13">
        <f t="shared" si="4"/>
        <v>0</v>
      </c>
      <c r="W32" s="1574"/>
      <c r="X32" s="1575"/>
    </row>
    <row r="33" spans="2:24" ht="19.5" customHeight="1" x14ac:dyDescent="0.25">
      <c r="B33" s="593">
        <v>755261</v>
      </c>
      <c r="C33" s="570" t="s">
        <v>1793</v>
      </c>
      <c r="D33" s="565">
        <v>1</v>
      </c>
      <c r="E33" s="566" t="s">
        <v>1747</v>
      </c>
      <c r="F33" s="566" t="s">
        <v>1747</v>
      </c>
      <c r="G33" s="567">
        <v>20</v>
      </c>
      <c r="H33" s="566">
        <v>320</v>
      </c>
      <c r="I33" s="567">
        <v>20</v>
      </c>
      <c r="J33" s="568">
        <f t="shared" si="1"/>
        <v>41.073999999999998</v>
      </c>
      <c r="K33" s="995"/>
      <c r="L33" s="964"/>
      <c r="M33" s="964"/>
      <c r="N33" s="964"/>
      <c r="O33" s="964"/>
      <c r="P33" s="964"/>
      <c r="Q33" s="964"/>
      <c r="R33" s="964"/>
      <c r="S33" s="996"/>
      <c r="T33" s="55">
        <f t="shared" si="2"/>
        <v>0</v>
      </c>
      <c r="U33" s="326">
        <f t="shared" si="3"/>
        <v>0</v>
      </c>
      <c r="V33" s="13">
        <f t="shared" si="4"/>
        <v>0</v>
      </c>
      <c r="W33" s="1574"/>
      <c r="X33" s="1575"/>
    </row>
    <row r="34" spans="2:24" ht="19.5" customHeight="1" x14ac:dyDescent="0.25">
      <c r="B34" s="592">
        <v>114421</v>
      </c>
      <c r="C34" s="570" t="s">
        <v>1794</v>
      </c>
      <c r="D34" s="565">
        <v>0.5</v>
      </c>
      <c r="E34" s="566" t="s">
        <v>1747</v>
      </c>
      <c r="F34" s="566" t="s">
        <v>1747</v>
      </c>
      <c r="G34" s="567">
        <v>20</v>
      </c>
      <c r="H34" s="566">
        <v>640</v>
      </c>
      <c r="I34" s="567">
        <v>20</v>
      </c>
      <c r="J34" s="568">
        <f t="shared" si="1"/>
        <v>41.073999999999998</v>
      </c>
      <c r="K34" s="995"/>
      <c r="L34" s="964"/>
      <c r="M34" s="964"/>
      <c r="N34" s="964"/>
      <c r="O34" s="964"/>
      <c r="P34" s="964"/>
      <c r="Q34" s="964"/>
      <c r="R34" s="964"/>
      <c r="S34" s="996"/>
      <c r="T34" s="55">
        <f t="shared" si="2"/>
        <v>0</v>
      </c>
      <c r="U34" s="326">
        <f t="shared" si="3"/>
        <v>0</v>
      </c>
      <c r="V34" s="13">
        <f t="shared" si="4"/>
        <v>0</v>
      </c>
      <c r="W34" s="1574"/>
      <c r="X34" s="1575"/>
    </row>
    <row r="35" spans="2:24" ht="19.5" customHeight="1" x14ac:dyDescent="0.25">
      <c r="B35" s="593">
        <v>114411</v>
      </c>
      <c r="C35" s="570" t="s">
        <v>1795</v>
      </c>
      <c r="D35" s="565">
        <v>0.5</v>
      </c>
      <c r="E35" s="566" t="s">
        <v>1747</v>
      </c>
      <c r="F35" s="566" t="s">
        <v>1747</v>
      </c>
      <c r="G35" s="567">
        <v>20</v>
      </c>
      <c r="H35" s="566">
        <v>640</v>
      </c>
      <c r="I35" s="567">
        <v>20</v>
      </c>
      <c r="J35" s="568">
        <f t="shared" si="1"/>
        <v>41.073999999999998</v>
      </c>
      <c r="K35" s="995"/>
      <c r="L35" s="964"/>
      <c r="M35" s="964"/>
      <c r="N35" s="964"/>
      <c r="O35" s="964"/>
      <c r="P35" s="964"/>
      <c r="Q35" s="964"/>
      <c r="R35" s="964"/>
      <c r="S35" s="996"/>
      <c r="T35" s="55">
        <f t="shared" si="2"/>
        <v>0</v>
      </c>
      <c r="U35" s="326">
        <f t="shared" si="3"/>
        <v>0</v>
      </c>
      <c r="V35" s="13">
        <f t="shared" si="4"/>
        <v>0</v>
      </c>
      <c r="W35" s="1574"/>
      <c r="X35" s="1575"/>
    </row>
    <row r="36" spans="2:24" ht="19.5" customHeight="1" x14ac:dyDescent="0.25">
      <c r="B36" s="593">
        <v>114441</v>
      </c>
      <c r="C36" s="570" t="s">
        <v>1784</v>
      </c>
      <c r="D36" s="565">
        <v>0.5</v>
      </c>
      <c r="E36" s="566" t="s">
        <v>1747</v>
      </c>
      <c r="F36" s="566" t="s">
        <v>1747</v>
      </c>
      <c r="G36" s="567">
        <v>20</v>
      </c>
      <c r="H36" s="566">
        <v>640</v>
      </c>
      <c r="I36" s="567">
        <v>20</v>
      </c>
      <c r="J36" s="568">
        <f t="shared" si="1"/>
        <v>41.073999999999998</v>
      </c>
      <c r="K36" s="995"/>
      <c r="L36" s="964"/>
      <c r="M36" s="964"/>
      <c r="N36" s="964"/>
      <c r="O36" s="964"/>
      <c r="P36" s="964"/>
      <c r="Q36" s="964"/>
      <c r="R36" s="964"/>
      <c r="S36" s="996"/>
      <c r="T36" s="55">
        <f t="shared" si="2"/>
        <v>0</v>
      </c>
      <c r="U36" s="326">
        <f t="shared" si="3"/>
        <v>0</v>
      </c>
      <c r="V36" s="13">
        <f t="shared" si="4"/>
        <v>0</v>
      </c>
      <c r="W36" s="1574"/>
      <c r="X36" s="1575"/>
    </row>
    <row r="37" spans="2:24" ht="19.5" customHeight="1" x14ac:dyDescent="0.25">
      <c r="B37" s="592">
        <v>114451</v>
      </c>
      <c r="C37" s="570" t="s">
        <v>1785</v>
      </c>
      <c r="D37" s="565">
        <v>0.5</v>
      </c>
      <c r="E37" s="566" t="s">
        <v>1747</v>
      </c>
      <c r="F37" s="566" t="s">
        <v>1747</v>
      </c>
      <c r="G37" s="567">
        <v>20</v>
      </c>
      <c r="H37" s="566">
        <v>640</v>
      </c>
      <c r="I37" s="567">
        <v>20</v>
      </c>
      <c r="J37" s="568">
        <f t="shared" si="1"/>
        <v>41.073999999999998</v>
      </c>
      <c r="K37" s="995"/>
      <c r="L37" s="964"/>
      <c r="M37" s="964"/>
      <c r="N37" s="964"/>
      <c r="O37" s="964"/>
      <c r="P37" s="964"/>
      <c r="Q37" s="964"/>
      <c r="R37" s="964"/>
      <c r="S37" s="996"/>
      <c r="T37" s="55">
        <f t="shared" si="2"/>
        <v>0</v>
      </c>
      <c r="U37" s="326">
        <f t="shared" si="3"/>
        <v>0</v>
      </c>
      <c r="V37" s="13">
        <f t="shared" si="4"/>
        <v>0</v>
      </c>
      <c r="W37" s="1574"/>
      <c r="X37" s="1575"/>
    </row>
    <row r="38" spans="2:24" ht="19.5" customHeight="1" x14ac:dyDescent="0.25">
      <c r="B38" s="593">
        <v>114461</v>
      </c>
      <c r="C38" s="570" t="s">
        <v>1786</v>
      </c>
      <c r="D38" s="565">
        <v>0.5</v>
      </c>
      <c r="E38" s="566" t="s">
        <v>1747</v>
      </c>
      <c r="F38" s="566" t="s">
        <v>1747</v>
      </c>
      <c r="G38" s="567">
        <v>20</v>
      </c>
      <c r="H38" s="566">
        <v>640</v>
      </c>
      <c r="I38" s="567">
        <v>20</v>
      </c>
      <c r="J38" s="568">
        <f t="shared" si="1"/>
        <v>41.073999999999998</v>
      </c>
      <c r="K38" s="995"/>
      <c r="L38" s="964"/>
      <c r="M38" s="964"/>
      <c r="N38" s="964"/>
      <c r="O38" s="964"/>
      <c r="P38" s="964"/>
      <c r="Q38" s="964"/>
      <c r="R38" s="964"/>
      <c r="S38" s="996"/>
      <c r="T38" s="55">
        <f t="shared" si="2"/>
        <v>0</v>
      </c>
      <c r="U38" s="326">
        <f t="shared" si="3"/>
        <v>0</v>
      </c>
      <c r="V38" s="13">
        <f t="shared" si="4"/>
        <v>0</v>
      </c>
      <c r="W38" s="1574"/>
      <c r="X38" s="1575"/>
    </row>
    <row r="39" spans="2:24" ht="19.5" customHeight="1" x14ac:dyDescent="0.25">
      <c r="B39" s="592">
        <v>114431</v>
      </c>
      <c r="C39" s="570" t="s">
        <v>1796</v>
      </c>
      <c r="D39" s="565">
        <v>0.5</v>
      </c>
      <c r="E39" s="566" t="s">
        <v>1747</v>
      </c>
      <c r="F39" s="566" t="s">
        <v>1747</v>
      </c>
      <c r="G39" s="567">
        <v>20</v>
      </c>
      <c r="H39" s="566">
        <v>640</v>
      </c>
      <c r="I39" s="567">
        <v>20</v>
      </c>
      <c r="J39" s="568">
        <f t="shared" si="1"/>
        <v>41.073999999999998</v>
      </c>
      <c r="K39" s="995"/>
      <c r="L39" s="964"/>
      <c r="M39" s="964"/>
      <c r="N39" s="964"/>
      <c r="O39" s="964"/>
      <c r="P39" s="964"/>
      <c r="Q39" s="964"/>
      <c r="R39" s="964"/>
      <c r="S39" s="996"/>
      <c r="T39" s="55">
        <f t="shared" si="2"/>
        <v>0</v>
      </c>
      <c r="U39" s="326">
        <f t="shared" si="3"/>
        <v>0</v>
      </c>
      <c r="V39" s="13">
        <f t="shared" si="4"/>
        <v>0</v>
      </c>
      <c r="W39" s="1574"/>
      <c r="X39" s="1575"/>
    </row>
    <row r="40" spans="2:24" ht="23.85" customHeight="1" thickBot="1" x14ac:dyDescent="0.3">
      <c r="B40" s="594">
        <v>752491</v>
      </c>
      <c r="C40" s="572" t="s">
        <v>1797</v>
      </c>
      <c r="D40" s="573">
        <v>0.5</v>
      </c>
      <c r="E40" s="574" t="s">
        <v>1747</v>
      </c>
      <c r="F40" s="574" t="s">
        <v>1747</v>
      </c>
      <c r="G40" s="576">
        <v>12</v>
      </c>
      <c r="H40" s="574">
        <v>384</v>
      </c>
      <c r="I40" s="576">
        <v>12</v>
      </c>
      <c r="J40" s="577">
        <f t="shared" si="1"/>
        <v>24.644400000000001</v>
      </c>
      <c r="K40" s="997"/>
      <c r="L40" s="998"/>
      <c r="M40" s="998"/>
      <c r="N40" s="998"/>
      <c r="O40" s="998"/>
      <c r="P40" s="998"/>
      <c r="Q40" s="998"/>
      <c r="R40" s="998"/>
      <c r="S40" s="999"/>
      <c r="T40" s="56">
        <f t="shared" si="2"/>
        <v>0</v>
      </c>
      <c r="U40" s="327">
        <f t="shared" si="3"/>
        <v>0</v>
      </c>
      <c r="V40" s="329">
        <f t="shared" si="4"/>
        <v>0</v>
      </c>
      <c r="W40" s="1576"/>
      <c r="X40" s="1577"/>
    </row>
    <row r="41" spans="2:24" ht="34.5" customHeight="1" x14ac:dyDescent="0.25">
      <c r="B41" s="1514" t="s">
        <v>1743</v>
      </c>
      <c r="C41" s="1515"/>
      <c r="D41" s="1515"/>
      <c r="E41" s="1515"/>
      <c r="F41" s="1515"/>
      <c r="G41" s="1515"/>
      <c r="H41" s="1515"/>
      <c r="I41" s="1515"/>
      <c r="J41" s="1515"/>
      <c r="K41" s="1515"/>
      <c r="L41" s="1515"/>
      <c r="M41" s="1515"/>
      <c r="N41" s="1515"/>
      <c r="O41" s="1515"/>
      <c r="P41" s="1515"/>
      <c r="Q41" s="1515"/>
      <c r="R41" s="1515"/>
      <c r="S41" s="1515"/>
      <c r="T41" s="1515"/>
      <c r="U41" s="1515"/>
      <c r="V41" s="1515"/>
      <c r="W41" s="1515"/>
      <c r="X41" s="1516"/>
    </row>
    <row r="42" spans="2:24" ht="23.25" customHeight="1" x14ac:dyDescent="0.25">
      <c r="B42" s="1514"/>
      <c r="C42" s="1515"/>
      <c r="D42" s="1515"/>
      <c r="E42" s="1515"/>
      <c r="F42" s="1515"/>
      <c r="G42" s="1515"/>
      <c r="H42" s="1515"/>
      <c r="I42" s="1515"/>
      <c r="J42" s="1515"/>
      <c r="K42" s="1515"/>
      <c r="L42" s="1515"/>
      <c r="M42" s="1515"/>
      <c r="N42" s="1515"/>
      <c r="O42" s="1515"/>
      <c r="P42" s="1515"/>
      <c r="Q42" s="1515"/>
      <c r="R42" s="1515"/>
      <c r="S42" s="1515"/>
      <c r="T42" s="1515"/>
      <c r="U42" s="1515"/>
      <c r="V42" s="1515"/>
      <c r="W42" s="1515"/>
      <c r="X42" s="1516"/>
    </row>
    <row r="43" spans="2:24" ht="20.25" customHeight="1" x14ac:dyDescent="0.25">
      <c r="B43" s="1514"/>
      <c r="C43" s="1515"/>
      <c r="D43" s="1515"/>
      <c r="E43" s="1515"/>
      <c r="F43" s="1515"/>
      <c r="G43" s="1515"/>
      <c r="H43" s="1515"/>
      <c r="I43" s="1515"/>
      <c r="J43" s="1515"/>
      <c r="K43" s="1515"/>
      <c r="L43" s="1515"/>
      <c r="M43" s="1515"/>
      <c r="N43" s="1515"/>
      <c r="O43" s="1515"/>
      <c r="P43" s="1515"/>
      <c r="Q43" s="1515"/>
      <c r="R43" s="1515"/>
      <c r="S43" s="1515"/>
      <c r="T43" s="1515"/>
      <c r="U43" s="1515"/>
      <c r="V43" s="1515"/>
      <c r="W43" s="1515"/>
      <c r="X43" s="1516"/>
    </row>
    <row r="44" spans="2:24" ht="32.25" customHeight="1" thickBot="1" x14ac:dyDescent="0.3">
      <c r="B44" s="1517"/>
      <c r="C44" s="1518"/>
      <c r="D44" s="1518"/>
      <c r="E44" s="1518"/>
      <c r="F44" s="1518"/>
      <c r="G44" s="1518"/>
      <c r="H44" s="1518"/>
      <c r="I44" s="1518"/>
      <c r="J44" s="1518"/>
      <c r="K44" s="1518"/>
      <c r="L44" s="1518"/>
      <c r="M44" s="1518"/>
      <c r="N44" s="1518"/>
      <c r="O44" s="1518"/>
      <c r="P44" s="1518"/>
      <c r="Q44" s="1518"/>
      <c r="R44" s="1518"/>
      <c r="S44" s="1518"/>
      <c r="T44" s="1518"/>
      <c r="U44" s="1518"/>
      <c r="V44" s="1518"/>
      <c r="W44" s="1518"/>
      <c r="X44" s="1519"/>
    </row>
    <row r="45" spans="2:24" ht="17.25" thickTop="1" thickBot="1" x14ac:dyDescent="0.3">
      <c r="B45" s="1564"/>
      <c r="C45" s="1564"/>
      <c r="D45" s="1564"/>
      <c r="E45" s="1564"/>
      <c r="F45" s="1564"/>
      <c r="G45" s="1564"/>
      <c r="H45" s="1564"/>
      <c r="I45" s="1564"/>
      <c r="J45" s="1564"/>
      <c r="K45" s="1564"/>
      <c r="L45" s="1564"/>
      <c r="M45" s="1564"/>
      <c r="N45" s="1564"/>
      <c r="O45" s="1564"/>
      <c r="P45" s="1564"/>
      <c r="Q45" s="1564"/>
      <c r="R45" s="1564"/>
      <c r="S45" s="1564"/>
      <c r="T45" s="1564"/>
      <c r="U45" s="1564"/>
      <c r="V45" s="1564"/>
      <c r="W45" s="1564"/>
      <c r="X45" s="1564"/>
    </row>
    <row r="46" spans="2:24" ht="24" x14ac:dyDescent="0.4">
      <c r="C46" s="1546" t="s">
        <v>1744</v>
      </c>
      <c r="D46" s="1547"/>
      <c r="E46" s="1547"/>
      <c r="F46" s="1547"/>
      <c r="G46" s="1548"/>
    </row>
    <row r="47" spans="2:24" x14ac:dyDescent="0.25">
      <c r="C47" s="1549"/>
      <c r="D47" s="1550"/>
      <c r="E47" s="1550"/>
      <c r="F47" s="1550"/>
      <c r="G47" s="1551"/>
    </row>
    <row r="48" spans="2:24" x14ac:dyDescent="0.25">
      <c r="C48" s="1552"/>
      <c r="D48" s="1553"/>
      <c r="E48" s="1553"/>
      <c r="F48" s="1553"/>
      <c r="G48" s="1554"/>
    </row>
    <row r="49" spans="3:7" x14ac:dyDescent="0.25">
      <c r="C49" s="1552"/>
      <c r="D49" s="1553"/>
      <c r="E49" s="1553"/>
      <c r="F49" s="1553"/>
      <c r="G49" s="1554"/>
    </row>
    <row r="50" spans="3:7" ht="15.75" thickBot="1" x14ac:dyDescent="0.3">
      <c r="C50" s="1555"/>
      <c r="D50" s="1556"/>
      <c r="E50" s="1556"/>
      <c r="F50" s="1556"/>
      <c r="G50" s="1557"/>
    </row>
  </sheetData>
  <sheetProtection formatCells="0" formatColumns="0" formatRows="0" insertColumns="0" insertRows="0" insertHyperlinks="0" deleteRows="0" sort="0" autoFilter="0"/>
  <mergeCells count="29">
    <mergeCell ref="A1:Y1"/>
    <mergeCell ref="B43:X44"/>
    <mergeCell ref="E9:J9"/>
    <mergeCell ref="L9:Q9"/>
    <mergeCell ref="S9:X9"/>
    <mergeCell ref="B10:X10"/>
    <mergeCell ref="B11:X11"/>
    <mergeCell ref="W15:X40"/>
    <mergeCell ref="B7:J7"/>
    <mergeCell ref="L7:N7"/>
    <mergeCell ref="O7:R7"/>
    <mergeCell ref="T7:X7"/>
    <mergeCell ref="B41:X42"/>
    <mergeCell ref="C46:G46"/>
    <mergeCell ref="C47:G50"/>
    <mergeCell ref="B2:P2"/>
    <mergeCell ref="Q2:X4"/>
    <mergeCell ref="B3:P3"/>
    <mergeCell ref="B4:C4"/>
    <mergeCell ref="D4:J4"/>
    <mergeCell ref="K4:M4"/>
    <mergeCell ref="N4:P4"/>
    <mergeCell ref="B5:X5"/>
    <mergeCell ref="B45:X45"/>
    <mergeCell ref="B8:B9"/>
    <mergeCell ref="E8:J8"/>
    <mergeCell ref="L8:Q8"/>
    <mergeCell ref="S8:X8"/>
    <mergeCell ref="B6:X6"/>
  </mergeCells>
  <conditionalFormatting sqref="B2:B1048576">
    <cfRule type="duplicateValues" dxfId="191" priority="2"/>
  </conditionalFormatting>
  <pageMargins left="0.25" right="0.25" top="0.75" bottom="0.75" header="0.3" footer="0.3"/>
  <pageSetup scale="3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B6CB6-A34C-4F2B-AAD0-5F373A0B402D}">
  <sheetPr codeName="Sheet14">
    <pageSetUpPr fitToPage="1"/>
  </sheetPr>
  <dimension ref="A1:Z16"/>
  <sheetViews>
    <sheetView showGridLines="0"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53.140625"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8" width="11.140625" style="58" customWidth="1"/>
    <col min="19" max="19" width="12" style="58" bestFit="1"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35.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c r="Z1" s="57"/>
    </row>
    <row r="2" spans="1:26" ht="33" customHeight="1" thickTop="1" thickBot="1" x14ac:dyDescent="0.3">
      <c r="B2" s="1504" t="s">
        <v>1680</v>
      </c>
      <c r="C2" s="1505"/>
      <c r="D2" s="1505"/>
      <c r="E2" s="1505"/>
      <c r="F2" s="1505"/>
      <c r="G2" s="1505"/>
      <c r="H2" s="1505"/>
      <c r="I2" s="1505"/>
      <c r="J2" s="1505"/>
      <c r="K2" s="1505"/>
      <c r="L2" s="1505"/>
      <c r="M2" s="1505"/>
      <c r="N2" s="1505"/>
      <c r="O2" s="1505"/>
      <c r="P2" s="1505"/>
      <c r="R2" s="1137"/>
      <c r="S2" s="1137"/>
      <c r="T2" s="1137"/>
      <c r="U2" s="1137"/>
      <c r="V2" s="1137"/>
      <c r="W2" s="1137"/>
      <c r="X2" s="1137"/>
      <c r="Y2" s="1138"/>
      <c r="Z2" s="57"/>
    </row>
    <row r="3" spans="1:26" ht="40.9" customHeight="1" thickTop="1" thickBot="1" x14ac:dyDescent="0.3">
      <c r="B3" s="1506"/>
      <c r="C3" s="1507"/>
      <c r="D3" s="1507"/>
      <c r="E3" s="1507"/>
      <c r="F3" s="1507"/>
      <c r="G3" s="1507"/>
      <c r="H3" s="1507"/>
      <c r="I3" s="1507"/>
      <c r="J3" s="1507"/>
      <c r="K3" s="1507"/>
      <c r="L3" s="1507"/>
      <c r="M3" s="1507"/>
      <c r="N3" s="1507"/>
      <c r="O3" s="1507"/>
      <c r="P3" s="1507"/>
      <c r="Q3" s="1136"/>
      <c r="R3" s="1147"/>
      <c r="S3" s="1147"/>
      <c r="T3" s="1147"/>
      <c r="U3" s="1147"/>
      <c r="V3" s="1147"/>
      <c r="W3" s="1147"/>
      <c r="X3" s="1147"/>
      <c r="Y3" s="1138"/>
    </row>
    <row r="4" spans="1:26" ht="43.5" customHeight="1" thickTop="1" thickBot="1" x14ac:dyDescent="0.3">
      <c r="B4" s="1508" t="s">
        <v>1559</v>
      </c>
      <c r="C4" s="1509"/>
      <c r="D4" s="1594" t="str">
        <f>'Overview Sheet'!D4</f>
        <v>049-148</v>
      </c>
      <c r="E4" s="1510"/>
      <c r="F4" s="1510"/>
      <c r="G4" s="1510"/>
      <c r="H4" s="1510"/>
      <c r="I4" s="1510"/>
      <c r="J4" s="1510"/>
      <c r="K4" s="1511" t="s">
        <v>1560</v>
      </c>
      <c r="L4" s="1511"/>
      <c r="M4" s="1511"/>
      <c r="N4" s="1512" t="str">
        <f>'Overview Sheet'!$J$5</f>
        <v>TBD</v>
      </c>
      <c r="O4" s="1513"/>
      <c r="P4" s="1513"/>
      <c r="Q4" s="1139"/>
      <c r="R4" s="1140"/>
      <c r="S4" s="1140"/>
      <c r="T4" s="1140"/>
      <c r="U4" s="1140"/>
      <c r="V4" s="1140"/>
      <c r="W4" s="1140"/>
      <c r="X4" s="1140"/>
      <c r="Y4" s="1141"/>
      <c r="Z4" s="57"/>
    </row>
    <row r="5" spans="1:26" ht="20.2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row>
    <row r="6" spans="1:26" ht="66.75" customHeight="1" thickTop="1" thickBot="1" x14ac:dyDescent="0.3">
      <c r="B6" s="1480"/>
      <c r="C6" s="1481"/>
      <c r="D6" s="1481"/>
      <c r="E6" s="1481"/>
      <c r="F6" s="1481"/>
      <c r="G6" s="1481"/>
      <c r="H6" s="1481"/>
      <c r="I6" s="1481"/>
      <c r="J6" s="1482"/>
      <c r="K6" s="1135">
        <v>100193</v>
      </c>
      <c r="L6" s="1483" t="s">
        <v>1681</v>
      </c>
      <c r="M6" s="1483"/>
      <c r="N6" s="1483"/>
      <c r="O6" s="1484" t="s">
        <v>1798</v>
      </c>
      <c r="P6" s="1485"/>
      <c r="Q6" s="1485"/>
      <c r="R6" s="1485"/>
      <c r="S6" s="597">
        <v>1.4172</v>
      </c>
      <c r="T6" s="1483" t="s">
        <v>1683</v>
      </c>
      <c r="U6" s="1483"/>
      <c r="V6" s="1483"/>
      <c r="W6" s="1483"/>
      <c r="X6" s="1483"/>
      <c r="Y6" s="1589"/>
    </row>
    <row r="7" spans="1:26" ht="54.7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19.5" thickBot="1" x14ac:dyDescent="0.3">
      <c r="B8" s="48"/>
      <c r="C8" s="49"/>
      <c r="D8" s="50"/>
      <c r="E8" s="50"/>
      <c r="F8" s="50"/>
      <c r="G8" s="50"/>
      <c r="H8" s="50"/>
      <c r="I8" s="50"/>
      <c r="J8" s="51"/>
      <c r="K8" s="52">
        <f t="shared" ref="K8:V8" si="0">SUM(K10:K13)</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28.5" customHeight="1"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18.75" x14ac:dyDescent="0.25">
      <c r="B10" s="579">
        <v>12300</v>
      </c>
      <c r="C10" s="591" t="s">
        <v>1799</v>
      </c>
      <c r="D10" s="559">
        <v>2</v>
      </c>
      <c r="E10" s="560">
        <v>0</v>
      </c>
      <c r="F10" s="560">
        <v>0</v>
      </c>
      <c r="G10" s="561">
        <v>20</v>
      </c>
      <c r="H10" s="560">
        <v>94</v>
      </c>
      <c r="I10" s="561">
        <v>26</v>
      </c>
      <c r="J10" s="562">
        <f t="shared" ref="J10:J13" si="1">$S$6*I10</f>
        <v>36.847200000000001</v>
      </c>
      <c r="K10" s="993"/>
      <c r="L10" s="979"/>
      <c r="M10" s="979"/>
      <c r="N10" s="979"/>
      <c r="O10" s="979"/>
      <c r="P10" s="979"/>
      <c r="Q10" s="979"/>
      <c r="R10" s="979"/>
      <c r="S10" s="994"/>
      <c r="T10" s="54">
        <f t="shared" ref="T10:T13" si="2">SUM(K10:S10)</f>
        <v>0</v>
      </c>
      <c r="U10" s="3">
        <f t="shared" ref="U10:U13" si="3">T10*I10</f>
        <v>0</v>
      </c>
      <c r="V10" s="328">
        <f t="shared" ref="V10:V13" si="4">U10*$S$6</f>
        <v>0</v>
      </c>
      <c r="W10" s="1592" t="str">
        <f>_xlfn.CONCAT("$",'Total Sheet'!B34," per case for public LEAS / estimated $",'Total Sheet'!B35," for Nonpublic LEAs")</f>
        <v>$2.30 per case for public LEAS / estimated $5.36 for Nonpublic LEAs</v>
      </c>
      <c r="X10" s="1572" t="s">
        <v>1695</v>
      </c>
      <c r="Y10" s="1573"/>
    </row>
    <row r="11" spans="1:26" ht="18.75" x14ac:dyDescent="0.25">
      <c r="B11" s="581">
        <v>12302</v>
      </c>
      <c r="C11" s="570" t="s">
        <v>1800</v>
      </c>
      <c r="D11" s="565">
        <v>2</v>
      </c>
      <c r="E11" s="566">
        <v>0</v>
      </c>
      <c r="F11" s="566">
        <v>0</v>
      </c>
      <c r="G11" s="567">
        <v>40</v>
      </c>
      <c r="H11" s="566">
        <v>256</v>
      </c>
      <c r="I11" s="567">
        <v>64</v>
      </c>
      <c r="J11" s="568">
        <f t="shared" si="1"/>
        <v>90.700800000000001</v>
      </c>
      <c r="K11" s="995"/>
      <c r="L11" s="964"/>
      <c r="M11" s="964"/>
      <c r="N11" s="964"/>
      <c r="O11" s="964"/>
      <c r="P11" s="964"/>
      <c r="Q11" s="964"/>
      <c r="R11" s="964"/>
      <c r="S11" s="996"/>
      <c r="T11" s="55">
        <f t="shared" si="2"/>
        <v>0</v>
      </c>
      <c r="U11" s="2">
        <f t="shared" si="3"/>
        <v>0</v>
      </c>
      <c r="V11" s="13">
        <f t="shared" si="4"/>
        <v>0</v>
      </c>
      <c r="W11" s="1493"/>
      <c r="X11" s="1574"/>
      <c r="Y11" s="1575"/>
    </row>
    <row r="12" spans="1:26" ht="18.75" x14ac:dyDescent="0.25">
      <c r="B12" s="595">
        <v>12303</v>
      </c>
      <c r="C12" s="570" t="s">
        <v>1801</v>
      </c>
      <c r="D12" s="565">
        <v>2</v>
      </c>
      <c r="E12" s="566">
        <v>0</v>
      </c>
      <c r="F12" s="566">
        <v>0</v>
      </c>
      <c r="G12" s="567">
        <v>20</v>
      </c>
      <c r="H12" s="566">
        <v>128</v>
      </c>
      <c r="I12" s="567">
        <v>32</v>
      </c>
      <c r="J12" s="568">
        <f t="shared" si="1"/>
        <v>45.3504</v>
      </c>
      <c r="K12" s="995"/>
      <c r="L12" s="964"/>
      <c r="M12" s="964"/>
      <c r="N12" s="964"/>
      <c r="O12" s="964"/>
      <c r="P12" s="964"/>
      <c r="Q12" s="964"/>
      <c r="R12" s="964"/>
      <c r="S12" s="996"/>
      <c r="T12" s="55">
        <f t="shared" si="2"/>
        <v>0</v>
      </c>
      <c r="U12" s="2">
        <f t="shared" si="3"/>
        <v>0</v>
      </c>
      <c r="V12" s="13">
        <f t="shared" si="4"/>
        <v>0</v>
      </c>
      <c r="W12" s="1493"/>
      <c r="X12" s="1574"/>
      <c r="Y12" s="1575"/>
    </row>
    <row r="13" spans="1:26" ht="19.5" thickBot="1" x14ac:dyDescent="0.3">
      <c r="B13" s="596">
        <v>12307</v>
      </c>
      <c r="C13" s="572" t="s">
        <v>1802</v>
      </c>
      <c r="D13" s="573">
        <v>2</v>
      </c>
      <c r="E13" s="574">
        <v>0</v>
      </c>
      <c r="F13" s="574">
        <v>0</v>
      </c>
      <c r="G13" s="576">
        <v>20</v>
      </c>
      <c r="H13" s="574">
        <v>80</v>
      </c>
      <c r="I13" s="576">
        <v>22.8</v>
      </c>
      <c r="J13" s="577">
        <f t="shared" si="1"/>
        <v>32.312159999999999</v>
      </c>
      <c r="K13" s="997"/>
      <c r="L13" s="998"/>
      <c r="M13" s="998"/>
      <c r="N13" s="998"/>
      <c r="O13" s="998"/>
      <c r="P13" s="998"/>
      <c r="Q13" s="998"/>
      <c r="R13" s="998"/>
      <c r="S13" s="999"/>
      <c r="T13" s="56">
        <f t="shared" si="2"/>
        <v>0</v>
      </c>
      <c r="U13" s="1">
        <f t="shared" si="3"/>
        <v>0</v>
      </c>
      <c r="V13" s="329">
        <f t="shared" si="4"/>
        <v>0</v>
      </c>
      <c r="W13" s="1593"/>
      <c r="X13" s="1576"/>
      <c r="Y13" s="1577"/>
    </row>
    <row r="14" spans="1:26" ht="78" customHeight="1" thickBot="1" x14ac:dyDescent="0.3">
      <c r="B14" s="59"/>
      <c r="C14" s="60"/>
      <c r="D14" s="61"/>
      <c r="E14" s="61"/>
      <c r="F14" s="61"/>
      <c r="G14" s="61"/>
      <c r="H14" s="61"/>
      <c r="I14" s="61"/>
      <c r="J14" s="62"/>
      <c r="K14" s="63"/>
      <c r="L14" s="63"/>
      <c r="M14" s="63"/>
      <c r="N14" s="63"/>
      <c r="O14" s="63"/>
      <c r="P14" s="63"/>
      <c r="Q14" s="63"/>
      <c r="R14" s="63"/>
      <c r="S14" s="63"/>
      <c r="T14" s="64"/>
      <c r="U14" s="65"/>
      <c r="V14" s="66"/>
      <c r="W14" s="66"/>
      <c r="X14" s="66"/>
      <c r="Y14" s="67"/>
    </row>
    <row r="15" spans="1:26" ht="15.75" thickTop="1" x14ac:dyDescent="0.25">
      <c r="K15" s="69"/>
      <c r="L15" s="69"/>
      <c r="M15" s="69"/>
      <c r="N15" s="69"/>
      <c r="O15" s="69"/>
      <c r="P15" s="69"/>
      <c r="Q15" s="69"/>
      <c r="R15" s="69"/>
      <c r="S15" s="69"/>
      <c r="T15" s="69"/>
      <c r="U15" s="70"/>
      <c r="V15" s="71"/>
      <c r="W15" s="71"/>
    </row>
    <row r="16" spans="1:26" ht="21" customHeight="1" x14ac:dyDescent="0.25"/>
  </sheetData>
  <sheetProtection formatCells="0" formatColumns="0" formatRows="0" insertColumns="0" insertRows="0" insertHyperlinks="0" deleteRows="0" sort="0" autoFilter="0"/>
  <mergeCells count="15">
    <mergeCell ref="A1:Y1"/>
    <mergeCell ref="X10:Y13"/>
    <mergeCell ref="B5:Y5"/>
    <mergeCell ref="B6:J6"/>
    <mergeCell ref="L6:N6"/>
    <mergeCell ref="O6:R6"/>
    <mergeCell ref="T6:Y6"/>
    <mergeCell ref="B9:Y9"/>
    <mergeCell ref="W10:W13"/>
    <mergeCell ref="B2:P2"/>
    <mergeCell ref="B3:P3"/>
    <mergeCell ref="B4:C4"/>
    <mergeCell ref="D4:J4"/>
    <mergeCell ref="K4:M4"/>
    <mergeCell ref="N4:P4"/>
  </mergeCells>
  <conditionalFormatting sqref="B2">
    <cfRule type="duplicateValues" dxfId="190" priority="2"/>
  </conditionalFormatting>
  <conditionalFormatting sqref="B3:B1048576">
    <cfRule type="duplicateValues" dxfId="189" priority="3"/>
  </conditionalFormatting>
  <conditionalFormatting sqref="Z9:Z12">
    <cfRule type="containsText" dxfId="188" priority="1" operator="containsText" text="Error">
      <formula>NOT(ISERROR(SEARCH("Error",Z9)))</formula>
    </cfRule>
  </conditionalFormatting>
  <pageMargins left="0.25" right="0.25" top="0.75" bottom="0.75" header="0.3" footer="0.3"/>
  <pageSetup scale="4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E4908-FC32-4DCF-A851-45658983A348}">
  <sheetPr codeName="Sheet15">
    <pageSetUpPr fitToPage="1"/>
  </sheetPr>
  <dimension ref="A1:Z19"/>
  <sheetViews>
    <sheetView showGridLines="0"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53.140625"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8" width="11.140625" style="58" customWidth="1"/>
    <col min="19" max="19" width="13" style="58" bestFit="1"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29" width="9.140625" style="58" bestFit="1" customWidth="1"/>
    <col min="30" max="16384" width="9.140625" style="58"/>
  </cols>
  <sheetData>
    <row r="1" spans="1:26" ht="227.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c r="Z1" s="57"/>
    </row>
    <row r="2" spans="1:26" ht="33" customHeight="1" thickTop="1" thickBot="1" x14ac:dyDescent="0.3">
      <c r="B2" s="1504" t="s">
        <v>1680</v>
      </c>
      <c r="C2" s="1505"/>
      <c r="D2" s="1505"/>
      <c r="E2" s="1505"/>
      <c r="F2" s="1505"/>
      <c r="G2" s="1505"/>
      <c r="H2" s="1505"/>
      <c r="I2" s="1505"/>
      <c r="J2" s="1505"/>
      <c r="K2" s="1505"/>
      <c r="L2" s="1505"/>
      <c r="M2" s="1505"/>
      <c r="N2" s="1505"/>
      <c r="O2" s="1505"/>
      <c r="P2" s="1505"/>
      <c r="Q2" s="525"/>
      <c r="R2" s="1137"/>
      <c r="S2" s="1137"/>
      <c r="T2" s="1137"/>
      <c r="U2" s="1137"/>
      <c r="V2" s="1137"/>
      <c r="W2" s="1137"/>
      <c r="X2" s="1137"/>
      <c r="Y2" s="1138"/>
      <c r="Z2" s="57"/>
    </row>
    <row r="3" spans="1:26" ht="33" customHeight="1" thickTop="1" thickBot="1" x14ac:dyDescent="0.3">
      <c r="B3" s="1601"/>
      <c r="C3" s="1602"/>
      <c r="D3" s="1602"/>
      <c r="E3" s="1602"/>
      <c r="F3" s="1602"/>
      <c r="G3" s="1602"/>
      <c r="H3" s="1602"/>
      <c r="I3" s="1602"/>
      <c r="J3" s="1602"/>
      <c r="K3" s="1602"/>
      <c r="L3" s="1602"/>
      <c r="M3" s="1602"/>
      <c r="N3" s="1602"/>
      <c r="O3" s="1602"/>
      <c r="P3" s="1602"/>
      <c r="Q3" s="1136"/>
      <c r="R3" s="1147"/>
      <c r="S3" s="1147"/>
      <c r="T3" s="1147"/>
      <c r="U3" s="1147"/>
      <c r="V3" s="1147"/>
      <c r="W3" s="1147"/>
      <c r="X3" s="1147"/>
      <c r="Y3" s="1138"/>
    </row>
    <row r="4" spans="1:26" ht="52.5"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153"/>
      <c r="R4" s="1154"/>
      <c r="S4" s="1154"/>
      <c r="T4" s="1154"/>
      <c r="U4" s="1154"/>
      <c r="V4" s="1154"/>
      <c r="W4" s="1154"/>
      <c r="X4" s="1154"/>
      <c r="Y4" s="1155"/>
      <c r="Z4" s="57"/>
    </row>
    <row r="5" spans="1:26" ht="18"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row>
    <row r="6" spans="1:26" ht="66.75" customHeight="1" thickTop="1" thickBot="1" x14ac:dyDescent="0.3">
      <c r="B6" s="1480"/>
      <c r="C6" s="1481"/>
      <c r="D6" s="1481"/>
      <c r="E6" s="1481"/>
      <c r="F6" s="1481"/>
      <c r="G6" s="1481"/>
      <c r="H6" s="1481"/>
      <c r="I6" s="1481"/>
      <c r="J6" s="1482"/>
      <c r="K6" s="1135">
        <v>100883</v>
      </c>
      <c r="L6" s="1483" t="s">
        <v>1681</v>
      </c>
      <c r="M6" s="1483"/>
      <c r="N6" s="1483"/>
      <c r="O6" s="1484" t="s">
        <v>1803</v>
      </c>
      <c r="P6" s="1485"/>
      <c r="Q6" s="1485"/>
      <c r="R6" s="1485"/>
      <c r="S6" s="597">
        <v>3.2277999999999998</v>
      </c>
      <c r="T6" s="1483" t="s">
        <v>1683</v>
      </c>
      <c r="U6" s="1483"/>
      <c r="V6" s="1483"/>
      <c r="W6" s="1483"/>
      <c r="X6" s="1483"/>
      <c r="Y6" s="1589"/>
    </row>
    <row r="7" spans="1:26" ht="57"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19.5" thickBot="1" x14ac:dyDescent="0.3">
      <c r="B8" s="48"/>
      <c r="C8" s="49"/>
      <c r="D8" s="50"/>
      <c r="E8" s="50"/>
      <c r="F8" s="50"/>
      <c r="G8" s="50"/>
      <c r="H8" s="50"/>
      <c r="I8" s="50"/>
      <c r="J8" s="51"/>
      <c r="K8" s="52">
        <f t="shared" ref="K8:V8" si="0">SUM(K10:K11)</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25.5" customHeight="1"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63" customHeight="1" thickTop="1" x14ac:dyDescent="0.25">
      <c r="B10" s="598">
        <v>16300</v>
      </c>
      <c r="C10" s="599" t="s">
        <v>1804</v>
      </c>
      <c r="D10" s="600">
        <v>2</v>
      </c>
      <c r="E10" s="601">
        <v>0</v>
      </c>
      <c r="F10" s="602">
        <v>0</v>
      </c>
      <c r="G10" s="602">
        <v>20</v>
      </c>
      <c r="H10" s="602">
        <v>84</v>
      </c>
      <c r="I10" s="602">
        <v>25.2</v>
      </c>
      <c r="J10" s="603">
        <f t="shared" ref="J10:J11" si="1">$S$6*I10</f>
        <v>81.340559999999996</v>
      </c>
      <c r="K10" s="1002"/>
      <c r="L10" s="1003"/>
      <c r="M10" s="1003"/>
      <c r="N10" s="1003"/>
      <c r="O10" s="1003"/>
      <c r="P10" s="1003"/>
      <c r="Q10" s="1003"/>
      <c r="R10" s="1003"/>
      <c r="S10" s="1004"/>
      <c r="T10" s="420">
        <f t="shared" ref="T10:T11" si="2">SUM(K10:S10)</f>
        <v>0</v>
      </c>
      <c r="U10" s="20">
        <f t="shared" ref="U10:U11" si="3">T10*I10</f>
        <v>0</v>
      </c>
      <c r="V10" s="319">
        <f t="shared" ref="V10:V11" si="4">U10*$S$6</f>
        <v>0</v>
      </c>
      <c r="W10" s="1599" t="str">
        <f>_xlfn.CONCAT("$",'Total Sheet'!B34," per case for public LEAS / estimated $",'Total Sheet'!B35," for Nonpublic LEAs")</f>
        <v>$2.30 per case for public LEAS / estimated $5.36 for Nonpublic LEAs</v>
      </c>
      <c r="X10" s="1595" t="s">
        <v>1695</v>
      </c>
      <c r="Y10" s="1596"/>
    </row>
    <row r="11" spans="1:26" ht="60" customHeight="1" thickBot="1" x14ac:dyDescent="0.3">
      <c r="B11" s="582">
        <v>16303</v>
      </c>
      <c r="C11" s="583" t="s">
        <v>1805</v>
      </c>
      <c r="D11" s="584">
        <v>2</v>
      </c>
      <c r="E11" s="585">
        <v>0</v>
      </c>
      <c r="F11" s="585">
        <v>0</v>
      </c>
      <c r="G11" s="587">
        <v>20</v>
      </c>
      <c r="H11" s="585">
        <v>128</v>
      </c>
      <c r="I11" s="587">
        <v>38</v>
      </c>
      <c r="J11" s="588">
        <f t="shared" si="1"/>
        <v>122.65639999999999</v>
      </c>
      <c r="K11" s="1000"/>
      <c r="L11" s="983"/>
      <c r="M11" s="983"/>
      <c r="N11" s="983"/>
      <c r="O11" s="983"/>
      <c r="P11" s="983"/>
      <c r="Q11" s="983"/>
      <c r="R11" s="983"/>
      <c r="S11" s="1001"/>
      <c r="T11" s="418">
        <f t="shared" si="2"/>
        <v>0</v>
      </c>
      <c r="U11" s="6">
        <f t="shared" si="3"/>
        <v>0</v>
      </c>
      <c r="V11" s="1145">
        <f t="shared" si="4"/>
        <v>0</v>
      </c>
      <c r="W11" s="1600"/>
      <c r="X11" s="1597"/>
      <c r="Y11" s="1598"/>
    </row>
    <row r="12" spans="1:26" ht="57" customHeight="1" thickTop="1" thickBot="1" x14ac:dyDescent="0.3">
      <c r="B12" s="59"/>
      <c r="C12" s="60"/>
      <c r="D12" s="61"/>
      <c r="E12" s="61"/>
      <c r="F12" s="61"/>
      <c r="G12" s="61"/>
      <c r="H12" s="61"/>
      <c r="I12" s="61"/>
      <c r="J12" s="421"/>
      <c r="K12" s="63"/>
      <c r="L12" s="63"/>
      <c r="M12" s="63"/>
      <c r="N12" s="63"/>
      <c r="O12" s="63"/>
      <c r="P12" s="63"/>
      <c r="Q12" s="63"/>
      <c r="R12" s="63"/>
      <c r="S12" s="63"/>
      <c r="T12" s="64"/>
      <c r="U12" s="422"/>
      <c r="V12" s="423"/>
      <c r="W12" s="423"/>
      <c r="X12" s="423"/>
      <c r="Y12" s="424"/>
    </row>
    <row r="13" spans="1:26" ht="19.5" customHeight="1" thickTop="1" x14ac:dyDescent="0.25">
      <c r="K13" s="69"/>
      <c r="L13" s="69"/>
      <c r="M13" s="69"/>
      <c r="N13" s="69"/>
      <c r="O13" s="69"/>
      <c r="P13" s="69"/>
      <c r="Q13" s="69"/>
      <c r="R13" s="69"/>
      <c r="S13" s="69"/>
      <c r="T13" s="69"/>
      <c r="U13" s="70"/>
      <c r="V13" s="71"/>
      <c r="W13" s="71"/>
    </row>
    <row r="15" spans="1:26" ht="19.5" customHeight="1" x14ac:dyDescent="0.25"/>
    <row r="18" ht="18.75" customHeight="1" x14ac:dyDescent="0.25"/>
    <row r="19" ht="19.5" customHeight="1" x14ac:dyDescent="0.25"/>
  </sheetData>
  <sheetProtection formatCells="0" formatColumns="0" formatRows="0" insertColumns="0" insertRows="0" insertHyperlinks="0" deleteRows="0" sort="0" autoFilter="0"/>
  <mergeCells count="15">
    <mergeCell ref="A1:Y1"/>
    <mergeCell ref="B5:Y5"/>
    <mergeCell ref="B6:J6"/>
    <mergeCell ref="B2:P2"/>
    <mergeCell ref="B3:P3"/>
    <mergeCell ref="B4:C4"/>
    <mergeCell ref="D4:J4"/>
    <mergeCell ref="K4:M4"/>
    <mergeCell ref="N4:P4"/>
    <mergeCell ref="X10:Y11"/>
    <mergeCell ref="W10:W11"/>
    <mergeCell ref="L6:N6"/>
    <mergeCell ref="O6:R6"/>
    <mergeCell ref="T6:Y6"/>
    <mergeCell ref="B9:Y9"/>
  </mergeCells>
  <conditionalFormatting sqref="B2">
    <cfRule type="duplicateValues" dxfId="187" priority="3"/>
  </conditionalFormatting>
  <conditionalFormatting sqref="B3:B9 B11:B1048576">
    <cfRule type="duplicateValues" dxfId="186" priority="23"/>
  </conditionalFormatting>
  <conditionalFormatting sqref="B10">
    <cfRule type="duplicateValues" dxfId="185" priority="26"/>
  </conditionalFormatting>
  <conditionalFormatting sqref="Z9:Z10">
    <cfRule type="containsText" dxfId="184" priority="2" operator="containsText" text="Error">
      <formula>NOT(ISERROR(SEARCH("Error",Z9)))</formula>
    </cfRule>
  </conditionalFormatting>
  <pageMargins left="0.25" right="0.25" top="0.75" bottom="0.75" header="0.3" footer="0.3"/>
  <pageSetup scale="3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F3359-82D7-4BDF-98E5-10C62D6B5198}">
  <sheetPr codeName="Sheet16">
    <pageSetUpPr fitToPage="1"/>
  </sheetPr>
  <dimension ref="A1:Y51"/>
  <sheetViews>
    <sheetView showGridLines="0" topLeftCell="A3" zoomScale="60" zoomScaleNormal="60" workbookViewId="0">
      <selection activeCell="A10" sqref="A10:XFD13"/>
    </sheetView>
  </sheetViews>
  <sheetFormatPr defaultColWidth="9.140625" defaultRowHeight="15" x14ac:dyDescent="0.25"/>
  <cols>
    <col min="1" max="1" width="2.7109375" style="58" customWidth="1"/>
    <col min="2" max="2" width="17" style="58" bestFit="1" customWidth="1"/>
    <col min="3" max="3" width="46.85546875" style="58" customWidth="1"/>
    <col min="4" max="4" width="19.5703125" style="58" customWidth="1"/>
    <col min="5" max="5" width="13" style="58" customWidth="1"/>
    <col min="6" max="6" width="13.28515625" style="58" customWidth="1"/>
    <col min="7" max="7" width="12.140625" style="58" customWidth="1"/>
    <col min="8" max="8" width="10.140625" style="58" customWidth="1"/>
    <col min="9" max="9" width="12.7109375" style="58" customWidth="1"/>
    <col min="10" max="10" width="16.28515625" style="68" customWidth="1"/>
    <col min="11" max="13" width="12" style="58" customWidth="1"/>
    <col min="14" max="14" width="15.85546875" style="58" customWidth="1"/>
    <col min="15" max="19" width="12" style="58" customWidth="1"/>
    <col min="20" max="21" width="12.85546875" style="58" customWidth="1"/>
    <col min="22" max="22" width="19" style="58" bestFit="1" customWidth="1"/>
    <col min="23" max="24" width="12.85546875" style="58" customWidth="1"/>
    <col min="25" max="25" width="46.85546875" style="58" bestFit="1" customWidth="1"/>
    <col min="26" max="26" width="9.42578125" style="58" customWidth="1"/>
    <col min="27" max="16384" width="9.140625" style="58"/>
  </cols>
  <sheetData>
    <row r="1" spans="1:25" ht="227.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33" customHeight="1" thickTop="1" thickBot="1" x14ac:dyDescent="0.3">
      <c r="B2" s="1558" t="s">
        <v>1806</v>
      </c>
      <c r="C2" s="1569"/>
      <c r="D2" s="1569"/>
      <c r="E2" s="1569"/>
      <c r="F2" s="1569"/>
      <c r="G2" s="1569"/>
      <c r="H2" s="1569"/>
      <c r="I2" s="1569"/>
      <c r="J2" s="1569"/>
      <c r="K2" s="1569"/>
      <c r="L2" s="1569"/>
      <c r="M2" s="1569"/>
      <c r="N2" s="1569"/>
      <c r="O2" s="1569"/>
      <c r="P2" s="1569"/>
      <c r="Q2" s="1498" t="s">
        <v>1807</v>
      </c>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3.75"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9"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17.25"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s="351" customFormat="1" ht="43.5" customHeight="1" thickTop="1" thickBot="1" x14ac:dyDescent="0.3">
      <c r="A7" s="58"/>
      <c r="B7" s="1540"/>
      <c r="C7" s="1541"/>
      <c r="D7" s="1541"/>
      <c r="E7" s="1541"/>
      <c r="F7" s="1541"/>
      <c r="G7" s="1541"/>
      <c r="H7" s="1541"/>
      <c r="I7" s="1541"/>
      <c r="J7" s="1541"/>
      <c r="K7" s="1146">
        <v>100124</v>
      </c>
      <c r="L7" s="1542" t="s">
        <v>1681</v>
      </c>
      <c r="M7" s="1542"/>
      <c r="N7" s="1542"/>
      <c r="O7" s="1543" t="s">
        <v>1808</v>
      </c>
      <c r="P7" s="1630"/>
      <c r="Q7" s="1630"/>
      <c r="R7" s="1630"/>
      <c r="S7" s="578">
        <v>1.7413000000000001</v>
      </c>
      <c r="T7" s="1542" t="s">
        <v>1683</v>
      </c>
      <c r="U7" s="1542"/>
      <c r="V7" s="1542"/>
      <c r="W7" s="1542"/>
      <c r="X7" s="1545"/>
      <c r="Y7" s="58"/>
    </row>
    <row r="8" spans="1:25" s="351" customFormat="1" ht="45"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ht="42.75" customHeight="1" thickBot="1" x14ac:dyDescent="0.3">
      <c r="A9" s="352"/>
      <c r="B9" s="1566"/>
      <c r="C9" s="32">
        <f>SUM(U15:U19,U21:U24,U26:U30)</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c r="Y9" s="351"/>
    </row>
    <row r="10" spans="1:25" ht="84"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76.5"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425"/>
      <c r="C12" s="426"/>
      <c r="D12" s="426"/>
      <c r="E12" s="426"/>
      <c r="F12" s="426"/>
      <c r="G12" s="426"/>
      <c r="H12" s="426"/>
      <c r="I12" s="426"/>
      <c r="J12" s="426"/>
      <c r="K12" s="427">
        <f t="shared" ref="K12:S12" si="0">SUM(K15:K30)</f>
        <v>0</v>
      </c>
      <c r="L12" s="427">
        <f t="shared" si="0"/>
        <v>0</v>
      </c>
      <c r="M12" s="427">
        <f t="shared" si="0"/>
        <v>0</v>
      </c>
      <c r="N12" s="427">
        <f t="shared" si="0"/>
        <v>0</v>
      </c>
      <c r="O12" s="427">
        <f t="shared" si="0"/>
        <v>0</v>
      </c>
      <c r="P12" s="427">
        <f t="shared" si="0"/>
        <v>0</v>
      </c>
      <c r="Q12" s="427">
        <f t="shared" si="0"/>
        <v>0</v>
      </c>
      <c r="R12" s="427">
        <f t="shared" si="0"/>
        <v>0</v>
      </c>
      <c r="S12" s="427">
        <f t="shared" si="0"/>
        <v>0</v>
      </c>
      <c r="T12" s="427">
        <f>SUM(T15:T44)</f>
        <v>0</v>
      </c>
      <c r="U12" s="427">
        <f>SUM(U15:U44)</f>
        <v>0</v>
      </c>
      <c r="V12" s="428">
        <f>SUM(V15:V44)</f>
        <v>0</v>
      </c>
      <c r="W12" s="426"/>
      <c r="X12" s="429"/>
    </row>
    <row r="13" spans="1:25" ht="65.25" customHeight="1" thickTop="1" thickBot="1" x14ac:dyDescent="0.3">
      <c r="B13" s="430" t="s">
        <v>1561</v>
      </c>
      <c r="C13" s="431" t="s">
        <v>1562</v>
      </c>
      <c r="D13" s="432" t="s">
        <v>1684</v>
      </c>
      <c r="E13" s="432" t="s">
        <v>1685</v>
      </c>
      <c r="F13" s="432" t="s">
        <v>1686</v>
      </c>
      <c r="G13" s="432" t="s">
        <v>1687</v>
      </c>
      <c r="H13" s="432" t="s">
        <v>1564</v>
      </c>
      <c r="I13" s="432" t="s">
        <v>1809</v>
      </c>
      <c r="J13" s="433" t="s">
        <v>1565</v>
      </c>
      <c r="K13" s="434" t="s">
        <v>1417</v>
      </c>
      <c r="L13" s="434" t="s">
        <v>1418</v>
      </c>
      <c r="M13" s="434" t="s">
        <v>1419</v>
      </c>
      <c r="N13" s="434" t="s">
        <v>1420</v>
      </c>
      <c r="O13" s="434" t="s">
        <v>1421</v>
      </c>
      <c r="P13" s="434" t="s">
        <v>1422</v>
      </c>
      <c r="Q13" s="434" t="s">
        <v>1423</v>
      </c>
      <c r="R13" s="434" t="s">
        <v>1424</v>
      </c>
      <c r="S13" s="434" t="s">
        <v>1425</v>
      </c>
      <c r="T13" s="432" t="s">
        <v>1426</v>
      </c>
      <c r="U13" s="432" t="s">
        <v>1689</v>
      </c>
      <c r="V13" s="432" t="s">
        <v>1567</v>
      </c>
      <c r="W13" s="432" t="s">
        <v>1568</v>
      </c>
      <c r="X13" s="435" t="s">
        <v>1690</v>
      </c>
    </row>
    <row r="14" spans="1:25" ht="19.5" customHeight="1" thickBot="1" x14ac:dyDescent="0.3">
      <c r="B14" s="1627" t="s">
        <v>1810</v>
      </c>
      <c r="C14" s="1628"/>
      <c r="D14" s="1628"/>
      <c r="E14" s="1628"/>
      <c r="F14" s="1628"/>
      <c r="G14" s="1628"/>
      <c r="H14" s="1628"/>
      <c r="I14" s="1628"/>
      <c r="J14" s="1628"/>
      <c r="K14" s="1628"/>
      <c r="L14" s="1628"/>
      <c r="M14" s="1628"/>
      <c r="N14" s="1628"/>
      <c r="O14" s="1628"/>
      <c r="P14" s="1628"/>
      <c r="Q14" s="1628"/>
      <c r="R14" s="1628"/>
      <c r="S14" s="1628"/>
      <c r="T14" s="1628"/>
      <c r="U14" s="1628"/>
      <c r="V14" s="1628"/>
      <c r="W14" s="1628"/>
      <c r="X14" s="1629"/>
    </row>
    <row r="15" spans="1:25" ht="19.5" customHeight="1" thickTop="1" x14ac:dyDescent="0.25">
      <c r="B15" s="604">
        <v>2265589205</v>
      </c>
      <c r="C15" s="599" t="s">
        <v>1811</v>
      </c>
      <c r="D15" s="605" t="s">
        <v>1812</v>
      </c>
      <c r="E15" s="601" t="s">
        <v>1747</v>
      </c>
      <c r="F15" s="601" t="s">
        <v>1747</v>
      </c>
      <c r="G15" s="601">
        <v>25</v>
      </c>
      <c r="H15" s="602">
        <v>139</v>
      </c>
      <c r="I15" s="601">
        <v>26.72</v>
      </c>
      <c r="J15" s="606">
        <f t="shared" ref="J15:J19" si="1">+$S$7*I15</f>
        <v>46.527535999999998</v>
      </c>
      <c r="K15" s="1002"/>
      <c r="L15" s="1003"/>
      <c r="M15" s="1003"/>
      <c r="N15" s="1003"/>
      <c r="O15" s="1003"/>
      <c r="P15" s="1003"/>
      <c r="Q15" s="1003"/>
      <c r="R15" s="1003"/>
      <c r="S15" s="1004"/>
      <c r="T15" s="436">
        <f t="shared" ref="T15:T23" si="2">SUM(K15:S15)</f>
        <v>0</v>
      </c>
      <c r="U15" s="34">
        <f t="shared" ref="U15:U23" si="3">T15*I15</f>
        <v>0</v>
      </c>
      <c r="V15" s="331">
        <f t="shared" ref="V15:V23" si="4">U15*$S$7</f>
        <v>0</v>
      </c>
      <c r="W15" s="1620" t="s">
        <v>1695</v>
      </c>
      <c r="X15" s="1596"/>
    </row>
    <row r="16" spans="1:25" ht="19.5" customHeight="1" x14ac:dyDescent="0.25">
      <c r="B16" s="607">
        <v>2265589206</v>
      </c>
      <c r="C16" s="608" t="s">
        <v>1813</v>
      </c>
      <c r="D16" s="609" t="s">
        <v>1812</v>
      </c>
      <c r="E16" s="610" t="s">
        <v>1747</v>
      </c>
      <c r="F16" s="610" t="s">
        <v>1747</v>
      </c>
      <c r="G16" s="610">
        <v>20</v>
      </c>
      <c r="H16" s="611">
        <v>160</v>
      </c>
      <c r="I16" s="610">
        <v>20.6</v>
      </c>
      <c r="J16" s="612">
        <f t="shared" si="1"/>
        <v>35.870780000000003</v>
      </c>
      <c r="K16" s="1005"/>
      <c r="L16" s="1006"/>
      <c r="M16" s="1006"/>
      <c r="N16" s="1006"/>
      <c r="O16" s="1006"/>
      <c r="P16" s="1006"/>
      <c r="Q16" s="1006"/>
      <c r="R16" s="1006"/>
      <c r="S16" s="1007"/>
      <c r="T16" s="437">
        <f t="shared" si="2"/>
        <v>0</v>
      </c>
      <c r="U16" s="30">
        <f t="shared" si="3"/>
        <v>0</v>
      </c>
      <c r="V16" s="332">
        <f t="shared" si="4"/>
        <v>0</v>
      </c>
      <c r="W16" s="1621"/>
      <c r="X16" s="1622"/>
    </row>
    <row r="17" spans="2:25" ht="19.5" customHeight="1" x14ac:dyDescent="0.25">
      <c r="B17" s="607">
        <v>2265589214</v>
      </c>
      <c r="C17" s="608" t="s">
        <v>1814</v>
      </c>
      <c r="D17" s="609" t="s">
        <v>1815</v>
      </c>
      <c r="E17" s="610" t="s">
        <v>1747</v>
      </c>
      <c r="F17" s="610" t="s">
        <v>1747</v>
      </c>
      <c r="G17" s="610">
        <v>24</v>
      </c>
      <c r="H17" s="611">
        <v>268</v>
      </c>
      <c r="I17" s="610">
        <v>26.34</v>
      </c>
      <c r="J17" s="612">
        <f t="shared" si="1"/>
        <v>45.865842000000001</v>
      </c>
      <c r="K17" s="1005"/>
      <c r="L17" s="1006"/>
      <c r="M17" s="1006"/>
      <c r="N17" s="1006"/>
      <c r="O17" s="1006"/>
      <c r="P17" s="1006"/>
      <c r="Q17" s="1006"/>
      <c r="R17" s="1006"/>
      <c r="S17" s="1007"/>
      <c r="T17" s="437">
        <f t="shared" si="2"/>
        <v>0</v>
      </c>
      <c r="U17" s="30">
        <f t="shared" si="3"/>
        <v>0</v>
      </c>
      <c r="V17" s="332">
        <f t="shared" si="4"/>
        <v>0</v>
      </c>
      <c r="W17" s="1621"/>
      <c r="X17" s="1622"/>
    </row>
    <row r="18" spans="2:25" ht="19.5" customHeight="1" x14ac:dyDescent="0.25">
      <c r="B18" s="607">
        <v>2265589302</v>
      </c>
      <c r="C18" s="608" t="s">
        <v>1816</v>
      </c>
      <c r="D18" s="609" t="s">
        <v>1812</v>
      </c>
      <c r="E18" s="610" t="s">
        <v>1747</v>
      </c>
      <c r="F18" s="610" t="s">
        <v>1747</v>
      </c>
      <c r="G18" s="610">
        <v>30</v>
      </c>
      <c r="H18" s="611">
        <v>139</v>
      </c>
      <c r="I18" s="610">
        <v>28.94</v>
      </c>
      <c r="J18" s="612">
        <f t="shared" si="1"/>
        <v>50.393222000000002</v>
      </c>
      <c r="K18" s="1005"/>
      <c r="L18" s="1006"/>
      <c r="M18" s="1006"/>
      <c r="N18" s="1006"/>
      <c r="O18" s="1006"/>
      <c r="P18" s="1006"/>
      <c r="Q18" s="1006"/>
      <c r="R18" s="1006"/>
      <c r="S18" s="1007"/>
      <c r="T18" s="437">
        <f>SUM(K18:S18)</f>
        <v>0</v>
      </c>
      <c r="U18" s="30">
        <f t="shared" si="3"/>
        <v>0</v>
      </c>
      <c r="V18" s="332">
        <f t="shared" si="4"/>
        <v>0</v>
      </c>
      <c r="W18" s="1621"/>
      <c r="X18" s="1622"/>
    </row>
    <row r="19" spans="2:25" ht="19.5" customHeight="1" thickBot="1" x14ac:dyDescent="0.3">
      <c r="B19" s="582">
        <v>2265589303</v>
      </c>
      <c r="C19" s="613" t="s">
        <v>1817</v>
      </c>
      <c r="D19" s="614" t="s">
        <v>1812</v>
      </c>
      <c r="E19" s="587" t="s">
        <v>1747</v>
      </c>
      <c r="F19" s="587" t="s">
        <v>1747</v>
      </c>
      <c r="G19" s="587">
        <v>30</v>
      </c>
      <c r="H19" s="585">
        <v>97</v>
      </c>
      <c r="I19" s="587">
        <v>20.239999999999998</v>
      </c>
      <c r="J19" s="615">
        <f t="shared" si="1"/>
        <v>35.243912000000002</v>
      </c>
      <c r="K19" s="1000"/>
      <c r="L19" s="983"/>
      <c r="M19" s="983"/>
      <c r="N19" s="983"/>
      <c r="O19" s="983"/>
      <c r="P19" s="983"/>
      <c r="Q19" s="983"/>
      <c r="R19" s="983"/>
      <c r="S19" s="1001"/>
      <c r="T19" s="438">
        <f>SUM(K19:S19)</f>
        <v>0</v>
      </c>
      <c r="U19" s="33">
        <f t="shared" si="3"/>
        <v>0</v>
      </c>
      <c r="V19" s="333">
        <f t="shared" si="4"/>
        <v>0</v>
      </c>
      <c r="W19" s="1623"/>
      <c r="X19" s="1598"/>
    </row>
    <row r="20" spans="2:25" ht="19.5" customHeight="1" thickTop="1" thickBot="1" x14ac:dyDescent="0.35">
      <c r="B20" s="1624" t="s">
        <v>1818</v>
      </c>
      <c r="C20" s="1625"/>
      <c r="D20" s="1625"/>
      <c r="E20" s="1625"/>
      <c r="F20" s="1625"/>
      <c r="G20" s="1625"/>
      <c r="H20" s="1625"/>
      <c r="I20" s="1625"/>
      <c r="J20" s="1625"/>
      <c r="K20" s="1625"/>
      <c r="L20" s="1625"/>
      <c r="M20" s="1625"/>
      <c r="N20" s="1625"/>
      <c r="O20" s="1625"/>
      <c r="P20" s="1625"/>
      <c r="Q20" s="1625"/>
      <c r="R20" s="1625"/>
      <c r="S20" s="1625"/>
      <c r="T20" s="1625">
        <f t="shared" si="2"/>
        <v>0</v>
      </c>
      <c r="U20" s="1625">
        <f t="shared" si="3"/>
        <v>0</v>
      </c>
      <c r="V20" s="1625">
        <f t="shared" si="4"/>
        <v>0</v>
      </c>
      <c r="W20" s="1625" t="s">
        <v>1695</v>
      </c>
      <c r="X20" s="1626"/>
      <c r="Y20" s="439" t="s">
        <v>1819</v>
      </c>
    </row>
    <row r="21" spans="2:25" ht="19.5" customHeight="1" thickTop="1" x14ac:dyDescent="0.25">
      <c r="B21" s="604">
        <v>2265589200</v>
      </c>
      <c r="C21" s="599" t="s">
        <v>1820</v>
      </c>
      <c r="D21" s="600" t="s">
        <v>1812</v>
      </c>
      <c r="E21" s="601" t="s">
        <v>1747</v>
      </c>
      <c r="F21" s="601" t="s">
        <v>1747</v>
      </c>
      <c r="G21" s="601">
        <v>24</v>
      </c>
      <c r="H21" s="602">
        <v>114</v>
      </c>
      <c r="I21" s="601">
        <v>24.81</v>
      </c>
      <c r="J21" s="616">
        <f t="shared" ref="J21:J24" si="5">+$S$7*I21</f>
        <v>43.201653</v>
      </c>
      <c r="K21" s="1008"/>
      <c r="L21" s="1003"/>
      <c r="M21" s="1003"/>
      <c r="N21" s="1003"/>
      <c r="O21" s="1003"/>
      <c r="P21" s="1003"/>
      <c r="Q21" s="1003"/>
      <c r="R21" s="1003"/>
      <c r="S21" s="1004"/>
      <c r="T21" s="440">
        <f t="shared" si="2"/>
        <v>0</v>
      </c>
      <c r="U21" s="19">
        <f t="shared" si="3"/>
        <v>0</v>
      </c>
      <c r="V21" s="1161">
        <f t="shared" si="4"/>
        <v>0</v>
      </c>
      <c r="W21" s="1614" t="s">
        <v>1695</v>
      </c>
      <c r="X21" s="1615"/>
      <c r="Y21" s="441" t="str">
        <f>IF($J$40="","",$J$40/I21)</f>
        <v/>
      </c>
    </row>
    <row r="22" spans="2:25" ht="19.5" customHeight="1" x14ac:dyDescent="0.25">
      <c r="B22" s="607">
        <v>2265589201</v>
      </c>
      <c r="C22" s="608" t="s">
        <v>1821</v>
      </c>
      <c r="D22" s="617" t="s">
        <v>1812</v>
      </c>
      <c r="E22" s="610" t="s">
        <v>1747</v>
      </c>
      <c r="F22" s="610" t="s">
        <v>1747</v>
      </c>
      <c r="G22" s="610">
        <v>24</v>
      </c>
      <c r="H22" s="611">
        <v>114</v>
      </c>
      <c r="I22" s="610">
        <v>23.85</v>
      </c>
      <c r="J22" s="618">
        <f t="shared" si="5"/>
        <v>41.530005000000003</v>
      </c>
      <c r="K22" s="1009"/>
      <c r="L22" s="1006"/>
      <c r="M22" s="1006"/>
      <c r="N22" s="1006"/>
      <c r="O22" s="1006"/>
      <c r="P22" s="1006"/>
      <c r="Q22" s="1006"/>
      <c r="R22" s="1006"/>
      <c r="S22" s="1007"/>
      <c r="T22" s="442">
        <f t="shared" si="2"/>
        <v>0</v>
      </c>
      <c r="U22" s="2">
        <f t="shared" si="3"/>
        <v>0</v>
      </c>
      <c r="V22" s="1152">
        <f t="shared" si="4"/>
        <v>0</v>
      </c>
      <c r="W22" s="1616"/>
      <c r="X22" s="1617"/>
      <c r="Y22" s="441" t="str">
        <f>IF($J$40="","",$J$40/I22)</f>
        <v/>
      </c>
    </row>
    <row r="23" spans="2:25" ht="19.5" customHeight="1" x14ac:dyDescent="0.25">
      <c r="B23" s="607">
        <v>2265589209</v>
      </c>
      <c r="C23" s="608" t="s">
        <v>1822</v>
      </c>
      <c r="D23" s="617" t="s">
        <v>1812</v>
      </c>
      <c r="E23" s="610" t="s">
        <v>1747</v>
      </c>
      <c r="F23" s="610" t="s">
        <v>1747</v>
      </c>
      <c r="G23" s="610">
        <v>30</v>
      </c>
      <c r="H23" s="611">
        <v>133</v>
      </c>
      <c r="I23" s="610">
        <v>29.19</v>
      </c>
      <c r="J23" s="618">
        <f t="shared" si="5"/>
        <v>50.828547000000007</v>
      </c>
      <c r="K23" s="1009"/>
      <c r="L23" s="1006"/>
      <c r="M23" s="1006"/>
      <c r="N23" s="1006"/>
      <c r="O23" s="1006"/>
      <c r="P23" s="1006"/>
      <c r="Q23" s="1006"/>
      <c r="R23" s="1006"/>
      <c r="S23" s="1007"/>
      <c r="T23" s="442">
        <f t="shared" si="2"/>
        <v>0</v>
      </c>
      <c r="U23" s="2">
        <f t="shared" si="3"/>
        <v>0</v>
      </c>
      <c r="V23" s="1152">
        <f t="shared" si="4"/>
        <v>0</v>
      </c>
      <c r="W23" s="1616"/>
      <c r="X23" s="1617"/>
      <c r="Y23" s="441" t="str">
        <f>IF($J$40="","",$J$40/I23)</f>
        <v/>
      </c>
    </row>
    <row r="24" spans="2:25" ht="19.5" customHeight="1" thickBot="1" x14ac:dyDescent="0.3">
      <c r="B24" s="619">
        <v>2265589216</v>
      </c>
      <c r="C24" s="613" t="s">
        <v>1823</v>
      </c>
      <c r="D24" s="584" t="s">
        <v>1812</v>
      </c>
      <c r="E24" s="587" t="s">
        <v>1747</v>
      </c>
      <c r="F24" s="587" t="s">
        <v>1747</v>
      </c>
      <c r="G24" s="587">
        <v>26.88</v>
      </c>
      <c r="H24" s="585">
        <v>128</v>
      </c>
      <c r="I24" s="587">
        <v>26.72</v>
      </c>
      <c r="J24" s="620">
        <f t="shared" si="5"/>
        <v>46.527535999999998</v>
      </c>
      <c r="K24" s="977"/>
      <c r="L24" s="983"/>
      <c r="M24" s="983"/>
      <c r="N24" s="983"/>
      <c r="O24" s="983"/>
      <c r="P24" s="983"/>
      <c r="Q24" s="983"/>
      <c r="R24" s="983"/>
      <c r="S24" s="1001"/>
      <c r="T24" s="443">
        <f t="shared" ref="T24:T30" si="6">SUM(K24:S24)</f>
        <v>0</v>
      </c>
      <c r="U24" s="6">
        <f t="shared" ref="U24:U30" si="7">T24*I24</f>
        <v>0</v>
      </c>
      <c r="V24" s="1158">
        <f t="shared" ref="V24:V30" si="8">U24*$S$7</f>
        <v>0</v>
      </c>
      <c r="W24" s="1618"/>
      <c r="X24" s="1619"/>
      <c r="Y24" s="441" t="str">
        <f>IF($J$40="","",$J$40/I24)</f>
        <v/>
      </c>
    </row>
    <row r="25" spans="2:25" ht="19.5" customHeight="1" thickTop="1" thickBot="1" x14ac:dyDescent="0.3">
      <c r="B25" s="1611" t="s">
        <v>1824</v>
      </c>
      <c r="C25" s="1612"/>
      <c r="D25" s="1612"/>
      <c r="E25" s="1612"/>
      <c r="F25" s="1612"/>
      <c r="G25" s="1612"/>
      <c r="H25" s="1612"/>
      <c r="I25" s="1612"/>
      <c r="J25" s="1612"/>
      <c r="K25" s="1612"/>
      <c r="L25" s="1612"/>
      <c r="M25" s="1612"/>
      <c r="N25" s="1612"/>
      <c r="O25" s="1612"/>
      <c r="P25" s="1612"/>
      <c r="Q25" s="1612"/>
      <c r="R25" s="1612"/>
      <c r="S25" s="1612"/>
      <c r="T25" s="1612">
        <f t="shared" si="6"/>
        <v>0</v>
      </c>
      <c r="U25" s="1612">
        <f t="shared" si="7"/>
        <v>0</v>
      </c>
      <c r="V25" s="1612">
        <f t="shared" si="8"/>
        <v>0</v>
      </c>
      <c r="W25" s="1612"/>
      <c r="X25" s="1613"/>
      <c r="Y25" s="444"/>
    </row>
    <row r="26" spans="2:25" ht="19.5" customHeight="1" thickTop="1" x14ac:dyDescent="0.25">
      <c r="B26" s="604">
        <v>2265589202</v>
      </c>
      <c r="C26" s="599" t="s">
        <v>1825</v>
      </c>
      <c r="D26" s="600" t="s">
        <v>1812</v>
      </c>
      <c r="E26" s="601" t="s">
        <v>1747</v>
      </c>
      <c r="F26" s="601" t="s">
        <v>1747</v>
      </c>
      <c r="G26" s="601">
        <v>18</v>
      </c>
      <c r="H26" s="602">
        <v>80</v>
      </c>
      <c r="I26" s="601">
        <v>16.739999999999998</v>
      </c>
      <c r="J26" s="616">
        <f t="shared" ref="J26:J30" si="9">+$S$7*I26</f>
        <v>29.149362</v>
      </c>
      <c r="K26" s="1008"/>
      <c r="L26" s="1003"/>
      <c r="M26" s="1003"/>
      <c r="N26" s="1003"/>
      <c r="O26" s="1003"/>
      <c r="P26" s="1003"/>
      <c r="Q26" s="1003"/>
      <c r="R26" s="1003"/>
      <c r="S26" s="1004"/>
      <c r="T26" s="445">
        <f t="shared" si="6"/>
        <v>0</v>
      </c>
      <c r="U26" s="20">
        <f t="shared" si="7"/>
        <v>0</v>
      </c>
      <c r="V26" s="1157">
        <f t="shared" si="8"/>
        <v>0</v>
      </c>
      <c r="W26" s="1614" t="s">
        <v>1695</v>
      </c>
      <c r="X26" s="1615"/>
      <c r="Y26" s="441" t="str">
        <f>IF($J$41="","",$J$41/I26)</f>
        <v/>
      </c>
    </row>
    <row r="27" spans="2:25" ht="19.5" customHeight="1" x14ac:dyDescent="0.25">
      <c r="B27" s="607">
        <v>2265589204</v>
      </c>
      <c r="C27" s="608" t="s">
        <v>1826</v>
      </c>
      <c r="D27" s="617" t="s">
        <v>1812</v>
      </c>
      <c r="E27" s="567" t="s">
        <v>1747</v>
      </c>
      <c r="F27" s="567" t="s">
        <v>1747</v>
      </c>
      <c r="G27" s="610">
        <v>18</v>
      </c>
      <c r="H27" s="611">
        <v>80</v>
      </c>
      <c r="I27" s="610">
        <v>16.72</v>
      </c>
      <c r="J27" s="618">
        <f t="shared" si="9"/>
        <v>29.114535999999998</v>
      </c>
      <c r="K27" s="1009"/>
      <c r="L27" s="1006"/>
      <c r="M27" s="1006"/>
      <c r="N27" s="1006"/>
      <c r="O27" s="1006"/>
      <c r="P27" s="1006"/>
      <c r="Q27" s="1006"/>
      <c r="R27" s="1006"/>
      <c r="S27" s="1007"/>
      <c r="T27" s="446">
        <f t="shared" si="6"/>
        <v>0</v>
      </c>
      <c r="U27" s="7">
        <f t="shared" si="7"/>
        <v>0</v>
      </c>
      <c r="V27" s="1160">
        <f t="shared" si="8"/>
        <v>0</v>
      </c>
      <c r="W27" s="1616"/>
      <c r="X27" s="1617"/>
      <c r="Y27" s="441" t="str">
        <f>IF($J$41="","",$J$41/I27)</f>
        <v/>
      </c>
    </row>
    <row r="28" spans="2:25" ht="19.5" customHeight="1" x14ac:dyDescent="0.25">
      <c r="B28" s="607">
        <v>2265589207</v>
      </c>
      <c r="C28" s="608" t="s">
        <v>1827</v>
      </c>
      <c r="D28" s="617" t="s">
        <v>1815</v>
      </c>
      <c r="E28" s="567" t="s">
        <v>1747</v>
      </c>
      <c r="F28" s="567" t="s">
        <v>1747</v>
      </c>
      <c r="G28" s="610">
        <v>20</v>
      </c>
      <c r="H28" s="611">
        <v>226</v>
      </c>
      <c r="I28" s="610">
        <v>21.86</v>
      </c>
      <c r="J28" s="618">
        <f t="shared" si="9"/>
        <v>38.064818000000002</v>
      </c>
      <c r="K28" s="1009"/>
      <c r="L28" s="1006"/>
      <c r="M28" s="1006"/>
      <c r="N28" s="1006"/>
      <c r="O28" s="1006"/>
      <c r="P28" s="1006"/>
      <c r="Q28" s="1006"/>
      <c r="R28" s="1006"/>
      <c r="S28" s="1007"/>
      <c r="T28" s="446">
        <f t="shared" si="6"/>
        <v>0</v>
      </c>
      <c r="U28" s="7">
        <f t="shared" si="7"/>
        <v>0</v>
      </c>
      <c r="V28" s="1160">
        <f t="shared" si="8"/>
        <v>0</v>
      </c>
      <c r="W28" s="1616"/>
      <c r="X28" s="1617"/>
      <c r="Y28" s="441" t="str">
        <f>IF($J$41="","",$J$41/I28)</f>
        <v/>
      </c>
    </row>
    <row r="29" spans="2:25" ht="19.5" customHeight="1" x14ac:dyDescent="0.25">
      <c r="B29" s="607">
        <v>2265589208</v>
      </c>
      <c r="C29" s="608" t="s">
        <v>1828</v>
      </c>
      <c r="D29" s="617" t="s">
        <v>1815</v>
      </c>
      <c r="E29" s="567" t="s">
        <v>1747</v>
      </c>
      <c r="F29" s="567" t="s">
        <v>1747</v>
      </c>
      <c r="G29" s="610">
        <v>20</v>
      </c>
      <c r="H29" s="611">
        <v>226</v>
      </c>
      <c r="I29" s="610">
        <v>21.86</v>
      </c>
      <c r="J29" s="618">
        <f t="shared" si="9"/>
        <v>38.064818000000002</v>
      </c>
      <c r="K29" s="1009"/>
      <c r="L29" s="1006"/>
      <c r="M29" s="1006"/>
      <c r="N29" s="1006"/>
      <c r="O29" s="1006"/>
      <c r="P29" s="1006"/>
      <c r="Q29" s="1006"/>
      <c r="R29" s="1006"/>
      <c r="S29" s="1007"/>
      <c r="T29" s="446">
        <f t="shared" si="6"/>
        <v>0</v>
      </c>
      <c r="U29" s="7">
        <f t="shared" si="7"/>
        <v>0</v>
      </c>
      <c r="V29" s="1160">
        <f t="shared" si="8"/>
        <v>0</v>
      </c>
      <c r="W29" s="1616"/>
      <c r="X29" s="1617"/>
      <c r="Y29" s="441" t="str">
        <f>IF($J$41="","",$J$41/I29)</f>
        <v/>
      </c>
    </row>
    <row r="30" spans="2:25" ht="23.85" customHeight="1" thickBot="1" x14ac:dyDescent="0.3">
      <c r="B30" s="621">
        <v>2265589212</v>
      </c>
      <c r="C30" s="622" t="s">
        <v>1829</v>
      </c>
      <c r="D30" s="623" t="s">
        <v>1812</v>
      </c>
      <c r="E30" s="587" t="s">
        <v>1747</v>
      </c>
      <c r="F30" s="587" t="s">
        <v>1747</v>
      </c>
      <c r="G30" s="624">
        <v>20</v>
      </c>
      <c r="H30" s="625">
        <v>160</v>
      </c>
      <c r="I30" s="624">
        <v>19.72</v>
      </c>
      <c r="J30" s="620">
        <f t="shared" si="9"/>
        <v>34.338436000000002</v>
      </c>
      <c r="K30" s="1010"/>
      <c r="L30" s="1011"/>
      <c r="M30" s="1011"/>
      <c r="N30" s="1011"/>
      <c r="O30" s="1011"/>
      <c r="P30" s="1011"/>
      <c r="Q30" s="1011"/>
      <c r="R30" s="1011"/>
      <c r="S30" s="1012"/>
      <c r="T30" s="443">
        <f t="shared" si="6"/>
        <v>0</v>
      </c>
      <c r="U30" s="6">
        <f t="shared" si="7"/>
        <v>0</v>
      </c>
      <c r="V30" s="1158">
        <f t="shared" si="8"/>
        <v>0</v>
      </c>
      <c r="W30" s="1618"/>
      <c r="X30" s="1619"/>
      <c r="Y30" s="447" t="str">
        <f>IF($J$41="","",$J$41/I30)</f>
        <v/>
      </c>
    </row>
    <row r="31" spans="2:25" ht="23.85" customHeight="1" thickTop="1" x14ac:dyDescent="0.25">
      <c r="B31" s="1514" t="s">
        <v>1830</v>
      </c>
      <c r="C31" s="1515"/>
      <c r="D31" s="1515"/>
      <c r="E31" s="1515"/>
      <c r="F31" s="1515"/>
      <c r="G31" s="1515"/>
      <c r="H31" s="1515"/>
      <c r="I31" s="1515"/>
      <c r="J31" s="1515"/>
      <c r="K31" s="1515"/>
      <c r="L31" s="1515"/>
      <c r="M31" s="1515"/>
      <c r="N31" s="1515"/>
      <c r="O31" s="1515"/>
      <c r="P31" s="1515"/>
      <c r="Q31" s="1515"/>
      <c r="R31" s="1515" t="s">
        <v>1831</v>
      </c>
      <c r="S31" s="1515"/>
      <c r="T31" s="1515"/>
      <c r="U31" s="1515"/>
      <c r="V31" s="1515"/>
      <c r="W31" s="1515"/>
      <c r="X31" s="1516"/>
    </row>
    <row r="32" spans="2:25" ht="18" customHeight="1" x14ac:dyDescent="0.25">
      <c r="B32" s="1514"/>
      <c r="C32" s="1515"/>
      <c r="D32" s="1515"/>
      <c r="E32" s="1515"/>
      <c r="F32" s="1515"/>
      <c r="G32" s="1515"/>
      <c r="H32" s="1515"/>
      <c r="I32" s="1515"/>
      <c r="J32" s="1515"/>
      <c r="K32" s="1515"/>
      <c r="L32" s="1515"/>
      <c r="M32" s="1515"/>
      <c r="N32" s="1515"/>
      <c r="O32" s="1515"/>
      <c r="P32" s="1515"/>
      <c r="Q32" s="1515"/>
      <c r="R32" s="1515"/>
      <c r="S32" s="1515"/>
      <c r="T32" s="1515"/>
      <c r="U32" s="1515"/>
      <c r="V32" s="1515"/>
      <c r="W32" s="1515"/>
      <c r="X32" s="1516"/>
    </row>
    <row r="33" spans="2:24" ht="33.75" customHeight="1" x14ac:dyDescent="0.25">
      <c r="B33" s="448"/>
      <c r="C33" s="449"/>
      <c r="D33" s="449"/>
      <c r="E33" s="449"/>
      <c r="F33" s="449"/>
      <c r="G33" s="449"/>
      <c r="H33" s="449"/>
      <c r="I33" s="449"/>
      <c r="J33" s="450"/>
      <c r="K33" s="449"/>
      <c r="L33" s="449"/>
      <c r="M33" s="449"/>
      <c r="N33" s="449"/>
      <c r="O33" s="449"/>
      <c r="P33" s="449"/>
      <c r="Q33" s="449"/>
      <c r="R33" s="449"/>
      <c r="S33" s="449"/>
      <c r="T33" s="449"/>
      <c r="U33" s="449"/>
      <c r="V33" s="449"/>
      <c r="W33" s="449"/>
      <c r="X33" s="451"/>
    </row>
    <row r="34" spans="2:24" ht="17.45" customHeight="1" thickBot="1" x14ac:dyDescent="0.3">
      <c r="B34" s="1517"/>
      <c r="C34" s="1518"/>
      <c r="D34" s="1518"/>
      <c r="E34" s="1518"/>
      <c r="F34" s="1518"/>
      <c r="G34" s="1518"/>
      <c r="H34" s="1518"/>
      <c r="I34" s="1518"/>
      <c r="J34" s="1518"/>
      <c r="K34" s="1518"/>
      <c r="L34" s="1518"/>
      <c r="M34" s="1518"/>
      <c r="N34" s="1518"/>
      <c r="O34" s="1518"/>
      <c r="P34" s="1518"/>
      <c r="Q34" s="1518"/>
      <c r="R34" s="1518"/>
      <c r="S34" s="1518"/>
      <c r="T34" s="1518"/>
      <c r="U34" s="1518"/>
      <c r="V34" s="1518"/>
      <c r="W34" s="1518"/>
      <c r="X34" s="1519"/>
    </row>
    <row r="35" spans="2:24" ht="38.25" customHeight="1" thickTop="1" thickBot="1" x14ac:dyDescent="0.3">
      <c r="B35" s="1564"/>
      <c r="C35" s="1564"/>
      <c r="D35" s="1564"/>
      <c r="E35" s="1564"/>
      <c r="F35" s="1564"/>
      <c r="G35" s="1564"/>
      <c r="H35" s="1564"/>
      <c r="I35" s="1564"/>
      <c r="J35" s="1564"/>
      <c r="K35" s="1564"/>
      <c r="L35" s="1564"/>
      <c r="M35" s="1564"/>
      <c r="N35" s="1564"/>
      <c r="O35" s="1564"/>
      <c r="P35" s="1564"/>
      <c r="Q35" s="1564"/>
      <c r="R35" s="1564"/>
      <c r="S35" s="1564"/>
      <c r="T35" s="1564"/>
      <c r="U35" s="1564"/>
      <c r="V35" s="1564"/>
      <c r="W35" s="1564"/>
      <c r="X35" s="1564"/>
    </row>
    <row r="36" spans="2:24" ht="32.25" thickBot="1" x14ac:dyDescent="0.3">
      <c r="C36" s="452" t="s">
        <v>1832</v>
      </c>
      <c r="D36" s="453" t="s">
        <v>1833</v>
      </c>
      <c r="E36" s="453" t="s">
        <v>1834</v>
      </c>
      <c r="F36" s="453" t="s">
        <v>1835</v>
      </c>
      <c r="G36" s="1603"/>
      <c r="H36" s="1603"/>
      <c r="I36" s="1603"/>
      <c r="J36" s="1603"/>
      <c r="K36" s="1604"/>
    </row>
    <row r="37" spans="2:24" ht="24" x14ac:dyDescent="0.35">
      <c r="C37" s="454" t="s">
        <v>1836</v>
      </c>
      <c r="D37" s="455">
        <v>0.5</v>
      </c>
      <c r="E37" s="456" t="str">
        <f>IF(SUM(F37:F38)=0,"",F37/SUM(F37:F38))</f>
        <v/>
      </c>
      <c r="F37" s="457">
        <f>SUM(U21:U24)</f>
        <v>0</v>
      </c>
      <c r="G37" s="1605" t="str">
        <f>IF(SUM(F37:F38)=0,"",IF(AND(E37&lt;D37+0.03,E37&gt;D37-0.03),"Balanced","Unbalanced"))</f>
        <v/>
      </c>
      <c r="H37" s="1606"/>
      <c r="I37" s="1606"/>
      <c r="J37" s="1606"/>
      <c r="K37" s="1607"/>
    </row>
    <row r="38" spans="2:24" ht="21.75" thickBot="1" x14ac:dyDescent="0.4">
      <c r="C38" s="458" t="s">
        <v>1837</v>
      </c>
      <c r="D38" s="459">
        <v>0.5</v>
      </c>
      <c r="E38" s="460" t="str">
        <f>IF(SUM(F37:F38)=0,"",F38/SUM(F37:F38))</f>
        <v/>
      </c>
      <c r="F38" s="461">
        <f>SUM(U26:U30)</f>
        <v>0</v>
      </c>
      <c r="G38" s="1608" t="str">
        <f>IF(G37="","",IF(AND(G37="Unbalanced",E37&lt;D37-0.03),"Increase White Meat or decrease Dark Meat",IF(AND(G37="Unbalanced",E37&gt;D37+0.03),"Increase Dark Meat or decrease White Meat","")))</f>
        <v/>
      </c>
      <c r="H38" s="1609"/>
      <c r="I38" s="1609"/>
      <c r="J38" s="1609"/>
      <c r="K38" s="1610"/>
    </row>
    <row r="39" spans="2:24" x14ac:dyDescent="0.25">
      <c r="G39" s="462"/>
      <c r="H39" s="462"/>
      <c r="I39" s="462"/>
      <c r="J39" s="463"/>
      <c r="K39" s="462"/>
      <c r="L39" s="462"/>
    </row>
    <row r="40" spans="2:24" x14ac:dyDescent="0.25">
      <c r="C40" s="464"/>
      <c r="E40" s="29"/>
      <c r="F40" s="465"/>
      <c r="G40" s="462"/>
      <c r="H40" s="466" t="str">
        <f>IF(G37&lt;&gt;"Unbalanced","","lbs needed to balance:")</f>
        <v/>
      </c>
      <c r="I40" s="462" t="str">
        <f>IF(G37&lt;&gt;"Unbalanced","","White meat")</f>
        <v/>
      </c>
      <c r="J40" s="28" t="str">
        <f>IF(G37&lt;&gt;"Unbalanced","",((D37/D38)*F38)-F37)</f>
        <v/>
      </c>
      <c r="K40" s="467" t="str">
        <f>IF(G37&lt;&gt;"Unbalanced","","lbs")</f>
        <v/>
      </c>
      <c r="L40" s="462"/>
    </row>
    <row r="41" spans="2:24" x14ac:dyDescent="0.25">
      <c r="E41" s="29"/>
      <c r="F41" s="465"/>
      <c r="G41" s="462"/>
      <c r="H41" s="462"/>
      <c r="I41" s="462" t="str">
        <f>IF(G37&lt;&gt;"Unbalanced","","Dark meat")</f>
        <v/>
      </c>
      <c r="J41" s="28" t="str">
        <f>IF(G37&lt;&gt;"Unbalanced","",((D38/D37)*F37)-F38)</f>
        <v/>
      </c>
      <c r="K41" s="467" t="str">
        <f>IF(G37&lt;&gt;"Unbalanced","","lbs")</f>
        <v/>
      </c>
      <c r="L41" s="462"/>
    </row>
    <row r="42" spans="2:24" x14ac:dyDescent="0.25">
      <c r="G42" s="462"/>
      <c r="H42" s="462"/>
      <c r="I42" s="462"/>
      <c r="J42" s="463"/>
      <c r="K42" s="462"/>
      <c r="L42" s="462"/>
    </row>
    <row r="43" spans="2:24" ht="15.75" thickBot="1" x14ac:dyDescent="0.3">
      <c r="G43" s="462"/>
      <c r="H43" s="462"/>
      <c r="I43" s="462"/>
      <c r="J43" s="463"/>
      <c r="K43" s="462"/>
      <c r="L43" s="462"/>
    </row>
    <row r="44" spans="2:24" ht="24" x14ac:dyDescent="0.4">
      <c r="C44" s="1546" t="s">
        <v>1744</v>
      </c>
      <c r="D44" s="1547"/>
      <c r="E44" s="1547"/>
      <c r="F44" s="1547"/>
      <c r="G44" s="1548"/>
      <c r="H44" s="462"/>
      <c r="I44" s="462"/>
      <c r="J44" s="463"/>
      <c r="K44" s="462"/>
      <c r="L44" s="462"/>
    </row>
    <row r="45" spans="2:24" x14ac:dyDescent="0.25">
      <c r="C45" s="1552"/>
      <c r="D45" s="1553"/>
      <c r="E45" s="1553"/>
      <c r="F45" s="1553"/>
      <c r="G45" s="1554"/>
      <c r="H45" s="462"/>
      <c r="I45" s="462"/>
      <c r="J45" s="463"/>
      <c r="K45" s="462"/>
      <c r="L45" s="462"/>
    </row>
    <row r="46" spans="2:24" x14ac:dyDescent="0.25">
      <c r="C46" s="1552"/>
      <c r="D46" s="1553"/>
      <c r="E46" s="1553"/>
      <c r="F46" s="1553"/>
      <c r="G46" s="1554"/>
      <c r="H46" s="462"/>
      <c r="I46" s="462"/>
      <c r="J46" s="463"/>
      <c r="K46" s="462"/>
      <c r="L46" s="462"/>
    </row>
    <row r="47" spans="2:24" x14ac:dyDescent="0.25">
      <c r="C47" s="1552"/>
      <c r="D47" s="1553"/>
      <c r="E47" s="1553"/>
      <c r="F47" s="1553"/>
      <c r="G47" s="1554"/>
      <c r="H47" s="462"/>
      <c r="I47" s="462"/>
      <c r="J47" s="463"/>
      <c r="K47" s="462"/>
      <c r="L47" s="462"/>
    </row>
    <row r="48" spans="2:24" ht="15.75" thickBot="1" x14ac:dyDescent="0.3">
      <c r="C48" s="1555"/>
      <c r="D48" s="1556"/>
      <c r="E48" s="1556"/>
      <c r="F48" s="1556"/>
      <c r="G48" s="1557"/>
      <c r="H48" s="462"/>
      <c r="I48" s="462"/>
      <c r="J48" s="463"/>
      <c r="K48" s="462"/>
      <c r="L48" s="462"/>
    </row>
    <row r="49" spans="7:12" x14ac:dyDescent="0.25">
      <c r="G49" s="462"/>
      <c r="H49" s="462"/>
      <c r="I49" s="462"/>
      <c r="J49" s="463"/>
      <c r="K49" s="462"/>
      <c r="L49" s="462"/>
    </row>
    <row r="50" spans="7:12" x14ac:dyDescent="0.25">
      <c r="G50" s="468"/>
      <c r="H50" s="468"/>
      <c r="I50" s="468"/>
      <c r="J50" s="469"/>
      <c r="K50" s="468"/>
    </row>
    <row r="51" spans="7:12" x14ac:dyDescent="0.25">
      <c r="G51" s="468"/>
      <c r="H51" s="468"/>
      <c r="I51" s="468"/>
      <c r="J51" s="469"/>
      <c r="K51" s="468"/>
    </row>
  </sheetData>
  <sheetProtection formatCells="0" formatColumns="0" formatRows="0" insertColumns="0" insertRows="0" insertHyperlinks="0" deleteRows="0" sort="0" autoFilter="0"/>
  <mergeCells count="39">
    <mergeCell ref="A1:Y1"/>
    <mergeCell ref="C44:G44"/>
    <mergeCell ref="C45:G48"/>
    <mergeCell ref="B2:P2"/>
    <mergeCell ref="Q2:X4"/>
    <mergeCell ref="B3:P3"/>
    <mergeCell ref="B4:C4"/>
    <mergeCell ref="D4:J4"/>
    <mergeCell ref="K4:M4"/>
    <mergeCell ref="N4:P4"/>
    <mergeCell ref="B5:X5"/>
    <mergeCell ref="B14:X14"/>
    <mergeCell ref="B6:X6"/>
    <mergeCell ref="B7:J7"/>
    <mergeCell ref="L7:N7"/>
    <mergeCell ref="O7:R7"/>
    <mergeCell ref="T7:X7"/>
    <mergeCell ref="B8:B9"/>
    <mergeCell ref="E8:J8"/>
    <mergeCell ref="L8:Q8"/>
    <mergeCell ref="S8:X8"/>
    <mergeCell ref="E9:J9"/>
    <mergeCell ref="L9:Q9"/>
    <mergeCell ref="S9:X9"/>
    <mergeCell ref="B10:X10"/>
    <mergeCell ref="B11:X11"/>
    <mergeCell ref="G36:K36"/>
    <mergeCell ref="G37:K37"/>
    <mergeCell ref="G38:K38"/>
    <mergeCell ref="B25:X25"/>
    <mergeCell ref="W26:X30"/>
    <mergeCell ref="B31:Q32"/>
    <mergeCell ref="R31:X32"/>
    <mergeCell ref="B34:Q34"/>
    <mergeCell ref="R34:X34"/>
    <mergeCell ref="W15:X19"/>
    <mergeCell ref="B20:X20"/>
    <mergeCell ref="B35:X35"/>
    <mergeCell ref="W21:X24"/>
  </mergeCells>
  <conditionalFormatting sqref="B2:B1048576">
    <cfRule type="duplicateValues" dxfId="183" priority="1"/>
  </conditionalFormatting>
  <conditionalFormatting sqref="B15:B18">
    <cfRule type="duplicateValues" dxfId="182" priority="30"/>
  </conditionalFormatting>
  <conditionalFormatting sqref="B21:B23">
    <cfRule type="duplicateValues" dxfId="181" priority="34"/>
  </conditionalFormatting>
  <conditionalFormatting sqref="B26:B29">
    <cfRule type="duplicateValues" dxfId="180" priority="40"/>
  </conditionalFormatting>
  <conditionalFormatting sqref="B30:B1048576 B24:B25 B2:B14 B19:B20">
    <cfRule type="duplicateValues" dxfId="179" priority="35"/>
  </conditionalFormatting>
  <conditionalFormatting sqref="G37:K38">
    <cfRule type="expression" dxfId="178" priority="6">
      <formula>$G$37="Unbalanced"</formula>
    </cfRule>
    <cfRule type="expression" dxfId="177" priority="7">
      <formula>$G$37="Balanced"</formula>
    </cfRule>
  </conditionalFormatting>
  <pageMargins left="0.25" right="0.25" top="0.75" bottom="0.75" header="0.3" footer="0.3"/>
  <pageSetup scale="34" orientation="landscape" r:id="rId1"/>
  <ignoredErrors>
    <ignoredError sqref="T19"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9EF42-0A3C-4CEB-BCC1-18686C9CF222}">
  <sheetPr codeName="Sheet17">
    <pageSetUpPr fitToPage="1"/>
  </sheetPr>
  <dimension ref="A1:Z20"/>
  <sheetViews>
    <sheetView showGridLines="0"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53.140625"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8" width="11.140625" style="58" customWidth="1"/>
    <col min="19" max="19" width="12.5703125" style="58" bestFit="1"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37"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c r="Z1" s="57"/>
    </row>
    <row r="2" spans="1:26" ht="33" customHeight="1" thickTop="1" thickBot="1" x14ac:dyDescent="0.3">
      <c r="B2" s="1504" t="s">
        <v>1680</v>
      </c>
      <c r="C2" s="1505"/>
      <c r="D2" s="1505"/>
      <c r="E2" s="1505"/>
      <c r="F2" s="1505"/>
      <c r="G2" s="1505"/>
      <c r="H2" s="1505"/>
      <c r="I2" s="1505"/>
      <c r="J2" s="1505"/>
      <c r="K2" s="1505"/>
      <c r="L2" s="1505"/>
      <c r="M2" s="1505"/>
      <c r="N2" s="1505"/>
      <c r="O2" s="1505"/>
      <c r="P2" s="1505"/>
      <c r="Q2" s="1498" t="s">
        <v>1807</v>
      </c>
      <c r="R2" s="1499"/>
      <c r="S2" s="1499"/>
      <c r="T2" s="1499"/>
      <c r="U2" s="1499"/>
      <c r="V2" s="1499"/>
      <c r="W2" s="1499"/>
      <c r="X2" s="1499"/>
      <c r="Y2" s="1500"/>
      <c r="Z2" s="57"/>
    </row>
    <row r="3" spans="1:26" ht="40.9"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row>
    <row r="4" spans="1:26" ht="45"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c r="Z4" s="57"/>
    </row>
    <row r="5" spans="1:26" ht="26.2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row>
    <row r="6" spans="1:26" ht="66.75" customHeight="1" thickTop="1" thickBot="1" x14ac:dyDescent="0.3">
      <c r="B6" s="1480"/>
      <c r="C6" s="1481"/>
      <c r="D6" s="1481"/>
      <c r="E6" s="1481"/>
      <c r="F6" s="1481"/>
      <c r="G6" s="1481"/>
      <c r="H6" s="1481"/>
      <c r="I6" s="1481"/>
      <c r="J6" s="1482"/>
      <c r="K6" s="1135">
        <v>100047</v>
      </c>
      <c r="L6" s="1483" t="s">
        <v>1838</v>
      </c>
      <c r="M6" s="1483"/>
      <c r="N6" s="1483"/>
      <c r="O6" s="1484" t="s">
        <v>1839</v>
      </c>
      <c r="P6" s="1485"/>
      <c r="Q6" s="1485"/>
      <c r="R6" s="1485"/>
      <c r="S6" s="597">
        <v>2.0670999999999999</v>
      </c>
      <c r="T6" s="1483" t="s">
        <v>1683</v>
      </c>
      <c r="U6" s="1483"/>
      <c r="V6" s="1483"/>
      <c r="W6" s="1483"/>
      <c r="X6" s="1483"/>
      <c r="Y6" s="1589"/>
    </row>
    <row r="7" spans="1:26" ht="57"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19.5" thickBot="1" x14ac:dyDescent="0.3">
      <c r="B8" s="48"/>
      <c r="C8" s="49"/>
      <c r="D8" s="50"/>
      <c r="E8" s="50"/>
      <c r="F8" s="50"/>
      <c r="G8" s="50"/>
      <c r="H8" s="50"/>
      <c r="I8" s="50"/>
      <c r="J8" s="51"/>
      <c r="K8" s="52">
        <f t="shared" ref="K8:V8" si="0">SUM(K10:K17)</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8.75" customHeight="1"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18.75" x14ac:dyDescent="0.25">
      <c r="B10" s="579">
        <v>40433</v>
      </c>
      <c r="C10" s="591" t="s">
        <v>1840</v>
      </c>
      <c r="D10" s="559">
        <v>1</v>
      </c>
      <c r="E10" s="560">
        <v>1.5</v>
      </c>
      <c r="F10" s="560" t="s">
        <v>1747</v>
      </c>
      <c r="G10" s="561">
        <v>21.53</v>
      </c>
      <c r="H10" s="560">
        <v>130</v>
      </c>
      <c r="I10" s="561">
        <v>4.3099999999999996</v>
      </c>
      <c r="J10" s="562">
        <f t="shared" ref="J10:J17" si="1">$S$6*I10</f>
        <v>8.9092009999999995</v>
      </c>
      <c r="K10" s="993"/>
      <c r="L10" s="979"/>
      <c r="M10" s="979"/>
      <c r="N10" s="979"/>
      <c r="O10" s="979"/>
      <c r="P10" s="979"/>
      <c r="Q10" s="979"/>
      <c r="R10" s="979"/>
      <c r="S10" s="994"/>
      <c r="T10" s="54">
        <f t="shared" ref="T10:T17" si="2">SUM(K10:S10)</f>
        <v>0</v>
      </c>
      <c r="U10" s="3">
        <f t="shared" ref="U10:U17" si="3">T10*I10</f>
        <v>0</v>
      </c>
      <c r="V10" s="1143">
        <f t="shared" ref="V10:V17" si="4">U10*$S$6</f>
        <v>0</v>
      </c>
      <c r="W10" s="1579" t="str">
        <f>_xlfn.CONCAT("$",'Total Sheet'!B34," per case for public LEAS / estimated $",'Total Sheet'!B35," for Nonpublic LEAs")</f>
        <v>$2.30 per case for public LEAS / estimated $5.36 for Nonpublic LEAs</v>
      </c>
      <c r="X10" s="1572" t="s">
        <v>1695</v>
      </c>
      <c r="Y10" s="1573"/>
    </row>
    <row r="11" spans="1:26" s="1077" customFormat="1" ht="28.5" customHeight="1" x14ac:dyDescent="0.25">
      <c r="B11" s="595">
        <v>40498</v>
      </c>
      <c r="C11" s="570" t="s">
        <v>1841</v>
      </c>
      <c r="D11" s="1078">
        <v>1</v>
      </c>
      <c r="E11" s="1079">
        <v>1.5</v>
      </c>
      <c r="F11" s="1079" t="s">
        <v>1747</v>
      </c>
      <c r="G11" s="1080">
        <v>18.12</v>
      </c>
      <c r="H11" s="1079">
        <v>100</v>
      </c>
      <c r="I11" s="1080">
        <v>3.59</v>
      </c>
      <c r="J11" s="1081">
        <f t="shared" si="1"/>
        <v>7.4208889999999998</v>
      </c>
      <c r="K11" s="995"/>
      <c r="L11" s="964"/>
      <c r="M11" s="964"/>
      <c r="N11" s="964"/>
      <c r="O11" s="964"/>
      <c r="P11" s="964"/>
      <c r="Q11" s="964"/>
      <c r="R11" s="964"/>
      <c r="S11" s="996"/>
      <c r="T11" s="55">
        <f t="shared" si="2"/>
        <v>0</v>
      </c>
      <c r="U11" s="2">
        <f t="shared" si="3"/>
        <v>0</v>
      </c>
      <c r="V11" s="1144">
        <f t="shared" si="4"/>
        <v>0</v>
      </c>
      <c r="W11" s="1476"/>
      <c r="X11" s="1574"/>
      <c r="Y11" s="1575"/>
    </row>
    <row r="12" spans="1:26" ht="18.75" x14ac:dyDescent="0.25">
      <c r="B12" s="595">
        <v>40376</v>
      </c>
      <c r="C12" s="570" t="s">
        <v>1842</v>
      </c>
      <c r="D12" s="565">
        <v>2</v>
      </c>
      <c r="E12" s="566" t="s">
        <v>1747</v>
      </c>
      <c r="F12" s="566" t="s">
        <v>1747</v>
      </c>
      <c r="G12" s="567">
        <v>26.25</v>
      </c>
      <c r="H12" s="566">
        <v>200</v>
      </c>
      <c r="I12" s="567">
        <v>9.32</v>
      </c>
      <c r="J12" s="568">
        <f t="shared" si="1"/>
        <v>19.265371999999999</v>
      </c>
      <c r="K12" s="995"/>
      <c r="L12" s="964"/>
      <c r="M12" s="964"/>
      <c r="N12" s="964"/>
      <c r="O12" s="964"/>
      <c r="P12" s="964"/>
      <c r="Q12" s="964"/>
      <c r="R12" s="964"/>
      <c r="S12" s="996"/>
      <c r="T12" s="55">
        <f t="shared" si="2"/>
        <v>0</v>
      </c>
      <c r="U12" s="2">
        <f t="shared" si="3"/>
        <v>0</v>
      </c>
      <c r="V12" s="1144">
        <f t="shared" si="4"/>
        <v>0</v>
      </c>
      <c r="W12" s="1476"/>
      <c r="X12" s="1574"/>
      <c r="Y12" s="1575"/>
    </row>
    <row r="13" spans="1:26" ht="18.75" x14ac:dyDescent="0.25">
      <c r="B13" s="595">
        <v>40711</v>
      </c>
      <c r="C13" s="570" t="s">
        <v>1843</v>
      </c>
      <c r="D13" s="565">
        <v>1</v>
      </c>
      <c r="E13" s="566" t="s">
        <v>1747</v>
      </c>
      <c r="F13" s="566" t="s">
        <v>1747</v>
      </c>
      <c r="G13" s="567">
        <v>23.5</v>
      </c>
      <c r="H13" s="566">
        <v>300</v>
      </c>
      <c r="I13" s="567">
        <v>8.75</v>
      </c>
      <c r="J13" s="568">
        <f t="shared" si="1"/>
        <v>18.087125</v>
      </c>
      <c r="K13" s="995"/>
      <c r="L13" s="964"/>
      <c r="M13" s="964"/>
      <c r="N13" s="964"/>
      <c r="O13" s="964"/>
      <c r="P13" s="964"/>
      <c r="Q13" s="964"/>
      <c r="R13" s="964"/>
      <c r="S13" s="996"/>
      <c r="T13" s="55">
        <f t="shared" si="2"/>
        <v>0</v>
      </c>
      <c r="U13" s="2">
        <f t="shared" si="3"/>
        <v>0</v>
      </c>
      <c r="V13" s="1144">
        <f t="shared" si="4"/>
        <v>0</v>
      </c>
      <c r="W13" s="1476"/>
      <c r="X13" s="1574"/>
      <c r="Y13" s="1575"/>
    </row>
    <row r="14" spans="1:26" ht="18.75" x14ac:dyDescent="0.25">
      <c r="B14" s="595">
        <v>40927</v>
      </c>
      <c r="C14" s="570" t="s">
        <v>1844</v>
      </c>
      <c r="D14" s="565">
        <v>1</v>
      </c>
      <c r="E14" s="566" t="s">
        <v>1747</v>
      </c>
      <c r="F14" s="566" t="s">
        <v>1747</v>
      </c>
      <c r="G14" s="567">
        <v>20</v>
      </c>
      <c r="H14" s="566">
        <v>320</v>
      </c>
      <c r="I14" s="567">
        <v>9.19</v>
      </c>
      <c r="J14" s="568">
        <f t="shared" si="1"/>
        <v>18.996648999999998</v>
      </c>
      <c r="K14" s="995"/>
      <c r="L14" s="964"/>
      <c r="M14" s="964"/>
      <c r="N14" s="964"/>
      <c r="O14" s="964"/>
      <c r="P14" s="964"/>
      <c r="Q14" s="964"/>
      <c r="R14" s="964"/>
      <c r="S14" s="996"/>
      <c r="T14" s="55">
        <f t="shared" si="2"/>
        <v>0</v>
      </c>
      <c r="U14" s="2">
        <f t="shared" si="3"/>
        <v>0</v>
      </c>
      <c r="V14" s="1144">
        <f t="shared" si="4"/>
        <v>0</v>
      </c>
      <c r="W14" s="1476"/>
      <c r="X14" s="1574"/>
      <c r="Y14" s="1575"/>
    </row>
    <row r="15" spans="1:26" ht="18.75" x14ac:dyDescent="0.25">
      <c r="B15" s="581">
        <v>40728</v>
      </c>
      <c r="C15" s="570" t="s">
        <v>1845</v>
      </c>
      <c r="D15" s="565">
        <v>1.75</v>
      </c>
      <c r="E15" s="566" t="s">
        <v>1747</v>
      </c>
      <c r="F15" s="566" t="s">
        <v>1747</v>
      </c>
      <c r="G15" s="567">
        <v>20</v>
      </c>
      <c r="H15" s="566">
        <v>160</v>
      </c>
      <c r="I15" s="567">
        <v>7.84</v>
      </c>
      <c r="J15" s="568">
        <f t="shared" si="1"/>
        <v>16.206063999999998</v>
      </c>
      <c r="K15" s="995"/>
      <c r="L15" s="964"/>
      <c r="M15" s="964"/>
      <c r="N15" s="964"/>
      <c r="O15" s="964"/>
      <c r="P15" s="964"/>
      <c r="Q15" s="964"/>
      <c r="R15" s="964"/>
      <c r="S15" s="996"/>
      <c r="T15" s="55">
        <f t="shared" si="2"/>
        <v>0</v>
      </c>
      <c r="U15" s="2">
        <f t="shared" si="3"/>
        <v>0</v>
      </c>
      <c r="V15" s="1144">
        <f t="shared" si="4"/>
        <v>0</v>
      </c>
      <c r="W15" s="1476"/>
      <c r="X15" s="1574"/>
      <c r="Y15" s="1575"/>
    </row>
    <row r="16" spans="1:26" ht="18.75" x14ac:dyDescent="0.25">
      <c r="B16" s="595">
        <v>40265</v>
      </c>
      <c r="C16" s="570" t="s">
        <v>1846</v>
      </c>
      <c r="D16" s="565">
        <v>1.5</v>
      </c>
      <c r="E16" s="566" t="s">
        <v>1747</v>
      </c>
      <c r="F16" s="566" t="s">
        <v>1747</v>
      </c>
      <c r="G16" s="567">
        <v>25</v>
      </c>
      <c r="H16" s="566">
        <v>200</v>
      </c>
      <c r="I16" s="567">
        <v>7</v>
      </c>
      <c r="J16" s="568">
        <f t="shared" si="1"/>
        <v>14.4697</v>
      </c>
      <c r="K16" s="995"/>
      <c r="L16" s="964"/>
      <c r="M16" s="964"/>
      <c r="N16" s="964"/>
      <c r="O16" s="964"/>
      <c r="P16" s="964"/>
      <c r="Q16" s="964"/>
      <c r="R16" s="964"/>
      <c r="S16" s="996"/>
      <c r="T16" s="55">
        <f t="shared" si="2"/>
        <v>0</v>
      </c>
      <c r="U16" s="2">
        <f t="shared" si="3"/>
        <v>0</v>
      </c>
      <c r="V16" s="1144">
        <f t="shared" si="4"/>
        <v>0</v>
      </c>
      <c r="W16" s="1476"/>
      <c r="X16" s="1574"/>
      <c r="Y16" s="1575"/>
    </row>
    <row r="17" spans="2:25" ht="19.5" thickBot="1" x14ac:dyDescent="0.3">
      <c r="B17" s="596">
        <v>40352</v>
      </c>
      <c r="C17" s="572" t="s">
        <v>1847</v>
      </c>
      <c r="D17" s="573">
        <v>2</v>
      </c>
      <c r="E17" s="574">
        <v>1</v>
      </c>
      <c r="F17" s="574" t="s">
        <v>1747</v>
      </c>
      <c r="G17" s="576">
        <v>17.43</v>
      </c>
      <c r="H17" s="574">
        <v>90</v>
      </c>
      <c r="I17" s="576">
        <v>4.22</v>
      </c>
      <c r="J17" s="577">
        <f t="shared" si="1"/>
        <v>8.7231619999999985</v>
      </c>
      <c r="K17" s="997"/>
      <c r="L17" s="998"/>
      <c r="M17" s="998"/>
      <c r="N17" s="998"/>
      <c r="O17" s="998"/>
      <c r="P17" s="998"/>
      <c r="Q17" s="998"/>
      <c r="R17" s="998"/>
      <c r="S17" s="999"/>
      <c r="T17" s="56">
        <f t="shared" si="2"/>
        <v>0</v>
      </c>
      <c r="U17" s="1">
        <f t="shared" si="3"/>
        <v>0</v>
      </c>
      <c r="V17" s="1162">
        <f t="shared" si="4"/>
        <v>0</v>
      </c>
      <c r="W17" s="1581"/>
      <c r="X17" s="1576"/>
      <c r="Y17" s="1577"/>
    </row>
    <row r="18" spans="2:25" ht="63" customHeight="1" thickBot="1" x14ac:dyDescent="0.3">
      <c r="B18" s="59"/>
      <c r="C18" s="60"/>
      <c r="D18" s="61"/>
      <c r="E18" s="61"/>
      <c r="F18" s="61"/>
      <c r="G18" s="61"/>
      <c r="H18" s="61"/>
      <c r="I18" s="61"/>
      <c r="J18" s="62"/>
      <c r="K18" s="63"/>
      <c r="L18" s="63"/>
      <c r="M18" s="63"/>
      <c r="N18" s="63"/>
      <c r="O18" s="63"/>
      <c r="P18" s="63"/>
      <c r="Q18" s="63"/>
      <c r="R18" s="63"/>
      <c r="S18" s="63"/>
      <c r="T18" s="64"/>
      <c r="U18" s="65"/>
      <c r="V18" s="66"/>
      <c r="W18" s="66"/>
      <c r="X18" s="66"/>
      <c r="Y18" s="67"/>
    </row>
    <row r="19" spans="2:25" ht="15.75" thickTop="1" x14ac:dyDescent="0.25">
      <c r="K19" s="69"/>
      <c r="L19" s="69"/>
      <c r="M19" s="69"/>
      <c r="N19" s="69"/>
      <c r="O19" s="69"/>
      <c r="P19" s="69"/>
      <c r="Q19" s="69"/>
      <c r="R19" s="69"/>
      <c r="S19" s="69"/>
      <c r="T19" s="69"/>
      <c r="U19" s="70"/>
      <c r="V19" s="71"/>
      <c r="W19" s="71"/>
    </row>
    <row r="20" spans="2:25" ht="21" customHeight="1" x14ac:dyDescent="0.25"/>
  </sheetData>
  <sheetProtection formatCells="0" formatColumns="0" formatRows="0" insertColumns="0" insertRows="0" insertHyperlinks="0" deleteRows="0" sort="0" autoFilter="0"/>
  <mergeCells count="16">
    <mergeCell ref="A1:Y1"/>
    <mergeCell ref="B2:P2"/>
    <mergeCell ref="Q2:Y4"/>
    <mergeCell ref="B3:P3"/>
    <mergeCell ref="B4:C4"/>
    <mergeCell ref="D4:J4"/>
    <mergeCell ref="K4:M4"/>
    <mergeCell ref="N4:P4"/>
    <mergeCell ref="X10:Y17"/>
    <mergeCell ref="B5:Y5"/>
    <mergeCell ref="B6:J6"/>
    <mergeCell ref="L6:N6"/>
    <mergeCell ref="O6:R6"/>
    <mergeCell ref="T6:Y6"/>
    <mergeCell ref="B9:Y9"/>
    <mergeCell ref="W10:W17"/>
  </mergeCells>
  <conditionalFormatting sqref="B2">
    <cfRule type="duplicateValues" dxfId="176" priority="1"/>
  </conditionalFormatting>
  <conditionalFormatting sqref="B3:B1048576">
    <cfRule type="duplicateValues" dxfId="175" priority="4"/>
  </conditionalFormatting>
  <conditionalFormatting sqref="Z9:Z16">
    <cfRule type="containsText" dxfId="174" priority="2" operator="containsText" text="Error">
      <formula>NOT(ISERROR(SEARCH("Error",Z9)))</formula>
    </cfRule>
  </conditionalFormatting>
  <pageMargins left="0.25" right="0.25" top="0.75" bottom="0.75" header="0.3" footer="0.3"/>
  <pageSetup scale="3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976A-552D-45DA-9F4A-267A99F034D6}">
  <sheetPr codeName="Sheet18">
    <pageSetUpPr fitToPage="1"/>
  </sheetPr>
  <dimension ref="A1:Y37"/>
  <sheetViews>
    <sheetView showGridLines="0"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37"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33" customHeight="1" thickTop="1" thickBot="1" x14ac:dyDescent="0.3">
      <c r="B2" s="1558" t="s">
        <v>1730</v>
      </c>
      <c r="C2" s="1569"/>
      <c r="D2" s="1569"/>
      <c r="E2" s="1569"/>
      <c r="F2" s="1569"/>
      <c r="G2" s="1569"/>
      <c r="H2" s="1569"/>
      <c r="I2" s="1569"/>
      <c r="J2" s="1569"/>
      <c r="K2" s="1569"/>
      <c r="L2" s="1569"/>
      <c r="M2" s="1569"/>
      <c r="N2" s="1569"/>
      <c r="O2" s="1569"/>
      <c r="P2" s="1569"/>
      <c r="Q2" s="1498" t="s">
        <v>1807</v>
      </c>
      <c r="R2" s="1499"/>
      <c r="S2" s="1499"/>
      <c r="T2" s="1499"/>
      <c r="U2" s="1499"/>
      <c r="V2" s="1499"/>
      <c r="W2" s="1499"/>
      <c r="X2" s="1500"/>
      <c r="Y2" s="57"/>
    </row>
    <row r="3" spans="1:25" ht="30"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51"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9"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34.700000000000003"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s="351" customFormat="1" ht="27" customHeight="1" thickTop="1" thickBot="1" x14ac:dyDescent="0.3">
      <c r="A7" s="58"/>
      <c r="B7" s="1540"/>
      <c r="C7" s="1541"/>
      <c r="D7" s="1541"/>
      <c r="E7" s="1541"/>
      <c r="F7" s="1541"/>
      <c r="G7" s="1541"/>
      <c r="H7" s="1541"/>
      <c r="I7" s="1541"/>
      <c r="J7" s="1541"/>
      <c r="K7" s="1146">
        <v>100047</v>
      </c>
      <c r="L7" s="1542" t="s">
        <v>1681</v>
      </c>
      <c r="M7" s="1542"/>
      <c r="N7" s="1542"/>
      <c r="O7" s="1484" t="s">
        <v>1839</v>
      </c>
      <c r="P7" s="1485"/>
      <c r="Q7" s="1485"/>
      <c r="R7" s="1485"/>
      <c r="S7" s="597">
        <v>2.0670999999999999</v>
      </c>
      <c r="T7" s="1542" t="s">
        <v>1683</v>
      </c>
      <c r="U7" s="1542"/>
      <c r="V7" s="1542"/>
      <c r="W7" s="1542"/>
      <c r="X7" s="1545"/>
      <c r="Y7" s="58"/>
    </row>
    <row r="8" spans="1:25" s="351" customFormat="1" ht="45"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ht="42.75" customHeight="1" thickBot="1" x14ac:dyDescent="0.3">
      <c r="A9" s="352"/>
      <c r="B9" s="1566"/>
      <c r="C9" s="27">
        <f>SUM(U15:U27)</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c r="Y9" s="351"/>
    </row>
    <row r="10" spans="1:25" ht="84"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5.5"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9.75" customHeight="1" thickBot="1" x14ac:dyDescent="0.3">
      <c r="A12" s="354"/>
      <c r="B12" s="355"/>
      <c r="C12" s="356"/>
      <c r="D12" s="356"/>
      <c r="E12" s="356"/>
      <c r="F12" s="356"/>
      <c r="G12" s="356"/>
      <c r="H12" s="356"/>
      <c r="I12" s="356"/>
      <c r="J12" s="356"/>
      <c r="K12" s="357">
        <f t="shared" ref="K12:V12" si="0">SUM(K15:K59)</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46.5"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9.5" customHeight="1"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x14ac:dyDescent="0.25">
      <c r="B15" s="590">
        <v>10080</v>
      </c>
      <c r="C15" s="591" t="s">
        <v>1848</v>
      </c>
      <c r="D15" s="559">
        <v>1</v>
      </c>
      <c r="E15" s="560" t="s">
        <v>1747</v>
      </c>
      <c r="F15" s="560" t="s">
        <v>1747</v>
      </c>
      <c r="G15" s="561">
        <v>30</v>
      </c>
      <c r="H15" s="560">
        <v>480</v>
      </c>
      <c r="I15" s="561">
        <v>14.97</v>
      </c>
      <c r="J15" s="580">
        <f>$S$7*I15</f>
        <v>30.944486999999999</v>
      </c>
      <c r="K15" s="993"/>
      <c r="L15" s="979"/>
      <c r="M15" s="979"/>
      <c r="N15" s="979"/>
      <c r="O15" s="979"/>
      <c r="P15" s="979"/>
      <c r="Q15" s="979"/>
      <c r="R15" s="979"/>
      <c r="S15" s="994"/>
      <c r="T15" s="54">
        <f t="shared" ref="T15:T27" si="1">SUM(K15:S15)</f>
        <v>0</v>
      </c>
      <c r="U15" s="325">
        <f t="shared" ref="U15:U27" si="2">T15*I15</f>
        <v>0</v>
      </c>
      <c r="V15" s="328">
        <f t="shared" ref="V15:V27" si="3">U15*$S$7</f>
        <v>0</v>
      </c>
      <c r="W15" s="1572" t="s">
        <v>1695</v>
      </c>
      <c r="X15" s="1573"/>
    </row>
    <row r="16" spans="1:25" ht="19.5" customHeight="1" x14ac:dyDescent="0.25">
      <c r="B16" s="592">
        <v>10085</v>
      </c>
      <c r="C16" s="570" t="s">
        <v>1848</v>
      </c>
      <c r="D16" s="565">
        <v>1</v>
      </c>
      <c r="E16" s="566" t="s">
        <v>1747</v>
      </c>
      <c r="F16" s="566" t="s">
        <v>1747</v>
      </c>
      <c r="G16" s="567">
        <v>30</v>
      </c>
      <c r="H16" s="566">
        <v>480</v>
      </c>
      <c r="I16" s="567">
        <v>14.97</v>
      </c>
      <c r="J16" s="568">
        <f t="shared" ref="J16:J27" si="4">$S$7*I16</f>
        <v>30.944486999999999</v>
      </c>
      <c r="K16" s="995"/>
      <c r="L16" s="964"/>
      <c r="M16" s="964"/>
      <c r="N16" s="964"/>
      <c r="O16" s="964"/>
      <c r="P16" s="964"/>
      <c r="Q16" s="964"/>
      <c r="R16" s="964"/>
      <c r="S16" s="996"/>
      <c r="T16" s="55">
        <f t="shared" si="1"/>
        <v>0</v>
      </c>
      <c r="U16" s="326">
        <f t="shared" si="2"/>
        <v>0</v>
      </c>
      <c r="V16" s="13">
        <f t="shared" si="3"/>
        <v>0</v>
      </c>
      <c r="W16" s="1574"/>
      <c r="X16" s="1575"/>
    </row>
    <row r="17" spans="2:24" ht="19.5" customHeight="1" x14ac:dyDescent="0.25">
      <c r="B17" s="593">
        <v>40196</v>
      </c>
      <c r="C17" s="570" t="s">
        <v>1849</v>
      </c>
      <c r="D17" s="565">
        <v>2</v>
      </c>
      <c r="E17" s="566" t="s">
        <v>1747</v>
      </c>
      <c r="F17" s="566" t="s">
        <v>1747</v>
      </c>
      <c r="G17" s="567">
        <v>19.690000000000001</v>
      </c>
      <c r="H17" s="566">
        <v>150</v>
      </c>
      <c r="I17" s="567">
        <v>6.99</v>
      </c>
      <c r="J17" s="568">
        <f t="shared" si="4"/>
        <v>14.449028999999999</v>
      </c>
      <c r="K17" s="995"/>
      <c r="L17" s="964"/>
      <c r="M17" s="964"/>
      <c r="N17" s="964"/>
      <c r="O17" s="964"/>
      <c r="P17" s="964"/>
      <c r="Q17" s="964"/>
      <c r="R17" s="964"/>
      <c r="S17" s="996"/>
      <c r="T17" s="55">
        <f t="shared" si="1"/>
        <v>0</v>
      </c>
      <c r="U17" s="326">
        <f t="shared" si="2"/>
        <v>0</v>
      </c>
      <c r="V17" s="13">
        <f t="shared" si="3"/>
        <v>0</v>
      </c>
      <c r="W17" s="1574"/>
      <c r="X17" s="1575"/>
    </row>
    <row r="18" spans="2:24" ht="19.5" customHeight="1" x14ac:dyDescent="0.25">
      <c r="B18" s="593">
        <v>40376</v>
      </c>
      <c r="C18" s="570" t="s">
        <v>1842</v>
      </c>
      <c r="D18" s="565">
        <v>2</v>
      </c>
      <c r="E18" s="566" t="s">
        <v>1747</v>
      </c>
      <c r="F18" s="566" t="s">
        <v>1747</v>
      </c>
      <c r="G18" s="567">
        <v>26.25</v>
      </c>
      <c r="H18" s="566">
        <v>200</v>
      </c>
      <c r="I18" s="567">
        <v>9.32</v>
      </c>
      <c r="J18" s="568">
        <f t="shared" si="4"/>
        <v>19.265371999999999</v>
      </c>
      <c r="K18" s="995"/>
      <c r="L18" s="964"/>
      <c r="M18" s="964"/>
      <c r="N18" s="964"/>
      <c r="O18" s="964"/>
      <c r="P18" s="964"/>
      <c r="Q18" s="964"/>
      <c r="R18" s="964"/>
      <c r="S18" s="996"/>
      <c r="T18" s="55">
        <f t="shared" si="1"/>
        <v>0</v>
      </c>
      <c r="U18" s="326">
        <f t="shared" si="2"/>
        <v>0</v>
      </c>
      <c r="V18" s="13">
        <f t="shared" si="3"/>
        <v>0</v>
      </c>
      <c r="W18" s="1574"/>
      <c r="X18" s="1575"/>
    </row>
    <row r="19" spans="2:24" ht="19.5" customHeight="1" x14ac:dyDescent="0.25">
      <c r="B19" s="593">
        <v>40352</v>
      </c>
      <c r="C19" s="570" t="s">
        <v>1850</v>
      </c>
      <c r="D19" s="565">
        <v>2</v>
      </c>
      <c r="E19" s="566">
        <v>1</v>
      </c>
      <c r="F19" s="566" t="s">
        <v>1747</v>
      </c>
      <c r="G19" s="567">
        <v>17.43</v>
      </c>
      <c r="H19" s="566">
        <v>90</v>
      </c>
      <c r="I19" s="567">
        <v>4.22</v>
      </c>
      <c r="J19" s="568">
        <f t="shared" si="4"/>
        <v>8.7231619999999985</v>
      </c>
      <c r="K19" s="995"/>
      <c r="L19" s="964"/>
      <c r="M19" s="964"/>
      <c r="N19" s="964"/>
      <c r="O19" s="964"/>
      <c r="P19" s="964"/>
      <c r="Q19" s="964"/>
      <c r="R19" s="964"/>
      <c r="S19" s="996"/>
      <c r="T19" s="55">
        <f t="shared" si="1"/>
        <v>0</v>
      </c>
      <c r="U19" s="326">
        <f t="shared" si="2"/>
        <v>0</v>
      </c>
      <c r="V19" s="13">
        <f t="shared" si="3"/>
        <v>0</v>
      </c>
      <c r="W19" s="1574"/>
      <c r="X19" s="1575"/>
    </row>
    <row r="20" spans="2:24" ht="19.5" customHeight="1" x14ac:dyDescent="0.25">
      <c r="B20" s="593">
        <v>40260</v>
      </c>
      <c r="C20" s="570" t="s">
        <v>1851</v>
      </c>
      <c r="D20" s="565">
        <v>1</v>
      </c>
      <c r="E20" s="566" t="s">
        <v>1747</v>
      </c>
      <c r="F20" s="566" t="s">
        <v>1747</v>
      </c>
      <c r="G20" s="567">
        <v>15</v>
      </c>
      <c r="H20" s="566">
        <v>160</v>
      </c>
      <c r="I20" s="567">
        <v>3.51</v>
      </c>
      <c r="J20" s="568">
        <f t="shared" si="4"/>
        <v>7.255520999999999</v>
      </c>
      <c r="K20" s="995"/>
      <c r="L20" s="964"/>
      <c r="M20" s="964"/>
      <c r="N20" s="964"/>
      <c r="O20" s="964"/>
      <c r="P20" s="964"/>
      <c r="Q20" s="964"/>
      <c r="R20" s="964"/>
      <c r="S20" s="996"/>
      <c r="T20" s="55">
        <f t="shared" si="1"/>
        <v>0</v>
      </c>
      <c r="U20" s="326">
        <f t="shared" si="2"/>
        <v>0</v>
      </c>
      <c r="V20" s="13">
        <f t="shared" si="3"/>
        <v>0</v>
      </c>
      <c r="W20" s="1574"/>
      <c r="X20" s="1575"/>
    </row>
    <row r="21" spans="2:24" ht="19.5" customHeight="1" x14ac:dyDescent="0.25">
      <c r="B21" s="593">
        <v>40265</v>
      </c>
      <c r="C21" s="570" t="s">
        <v>1852</v>
      </c>
      <c r="D21" s="565">
        <v>1.5</v>
      </c>
      <c r="E21" s="566" t="s">
        <v>1747</v>
      </c>
      <c r="F21" s="566" t="s">
        <v>1747</v>
      </c>
      <c r="G21" s="567">
        <v>25</v>
      </c>
      <c r="H21" s="566">
        <v>200</v>
      </c>
      <c r="I21" s="567">
        <v>7</v>
      </c>
      <c r="J21" s="568">
        <f t="shared" si="4"/>
        <v>14.4697</v>
      </c>
      <c r="K21" s="995"/>
      <c r="L21" s="964"/>
      <c r="M21" s="964"/>
      <c r="N21" s="964"/>
      <c r="O21" s="964"/>
      <c r="P21" s="964"/>
      <c r="Q21" s="964"/>
      <c r="R21" s="964"/>
      <c r="S21" s="996"/>
      <c r="T21" s="55">
        <f t="shared" si="1"/>
        <v>0</v>
      </c>
      <c r="U21" s="326">
        <f t="shared" si="2"/>
        <v>0</v>
      </c>
      <c r="V21" s="13">
        <f t="shared" si="3"/>
        <v>0</v>
      </c>
      <c r="W21" s="1574"/>
      <c r="X21" s="1575"/>
    </row>
    <row r="22" spans="2:24" ht="19.5" customHeight="1" x14ac:dyDescent="0.25">
      <c r="B22" s="593">
        <v>40433</v>
      </c>
      <c r="C22" s="570" t="s">
        <v>1840</v>
      </c>
      <c r="D22" s="565">
        <v>1</v>
      </c>
      <c r="E22" s="566">
        <v>1.5</v>
      </c>
      <c r="F22" s="566" t="s">
        <v>1747</v>
      </c>
      <c r="G22" s="567">
        <v>21.53</v>
      </c>
      <c r="H22" s="566">
        <v>130</v>
      </c>
      <c r="I22" s="567">
        <v>4.3099999999999996</v>
      </c>
      <c r="J22" s="568">
        <f t="shared" si="4"/>
        <v>8.9092009999999995</v>
      </c>
      <c r="K22" s="995"/>
      <c r="L22" s="964"/>
      <c r="M22" s="964"/>
      <c r="N22" s="964"/>
      <c r="O22" s="964"/>
      <c r="P22" s="964"/>
      <c r="Q22" s="964"/>
      <c r="R22" s="964"/>
      <c r="S22" s="996"/>
      <c r="T22" s="55">
        <f t="shared" si="1"/>
        <v>0</v>
      </c>
      <c r="U22" s="326">
        <f t="shared" si="2"/>
        <v>0</v>
      </c>
      <c r="V22" s="13">
        <f t="shared" si="3"/>
        <v>0</v>
      </c>
      <c r="W22" s="1574"/>
      <c r="X22" s="1575"/>
    </row>
    <row r="23" spans="2:24" ht="19.5" customHeight="1" x14ac:dyDescent="0.25">
      <c r="B23" s="593">
        <v>40492</v>
      </c>
      <c r="C23" s="570" t="s">
        <v>1853</v>
      </c>
      <c r="D23" s="565">
        <v>1</v>
      </c>
      <c r="E23" s="566">
        <v>1.5</v>
      </c>
      <c r="F23" s="566" t="s">
        <v>1747</v>
      </c>
      <c r="G23" s="567">
        <v>23.56</v>
      </c>
      <c r="H23" s="566">
        <v>130</v>
      </c>
      <c r="I23" s="567">
        <v>4.67</v>
      </c>
      <c r="J23" s="568">
        <f t="shared" si="4"/>
        <v>9.6533569999999997</v>
      </c>
      <c r="K23" s="995"/>
      <c r="L23" s="964"/>
      <c r="M23" s="964"/>
      <c r="N23" s="964"/>
      <c r="O23" s="964"/>
      <c r="P23" s="964"/>
      <c r="Q23" s="964"/>
      <c r="R23" s="964"/>
      <c r="S23" s="996"/>
      <c r="T23" s="55">
        <f t="shared" si="1"/>
        <v>0</v>
      </c>
      <c r="U23" s="326">
        <f t="shared" si="2"/>
        <v>0</v>
      </c>
      <c r="V23" s="13">
        <f t="shared" si="3"/>
        <v>0</v>
      </c>
      <c r="W23" s="1574"/>
      <c r="X23" s="1575"/>
    </row>
    <row r="24" spans="2:24" ht="19.5" customHeight="1" x14ac:dyDescent="0.25">
      <c r="B24" s="592">
        <v>40498</v>
      </c>
      <c r="C24" s="570" t="s">
        <v>1841</v>
      </c>
      <c r="D24" s="565">
        <v>1</v>
      </c>
      <c r="E24" s="566">
        <v>1.5</v>
      </c>
      <c r="F24" s="566" t="s">
        <v>1747</v>
      </c>
      <c r="G24" s="567">
        <v>18.12</v>
      </c>
      <c r="H24" s="566">
        <v>100</v>
      </c>
      <c r="I24" s="567">
        <v>3.59</v>
      </c>
      <c r="J24" s="568">
        <f t="shared" si="4"/>
        <v>7.4208889999999998</v>
      </c>
      <c r="K24" s="995"/>
      <c r="L24" s="964"/>
      <c r="M24" s="964"/>
      <c r="N24" s="964"/>
      <c r="O24" s="964"/>
      <c r="P24" s="964"/>
      <c r="Q24" s="964"/>
      <c r="R24" s="964"/>
      <c r="S24" s="996"/>
      <c r="T24" s="55">
        <f t="shared" si="1"/>
        <v>0</v>
      </c>
      <c r="U24" s="326">
        <f t="shared" si="2"/>
        <v>0</v>
      </c>
      <c r="V24" s="13">
        <f t="shared" si="3"/>
        <v>0</v>
      </c>
      <c r="W24" s="1574"/>
      <c r="X24" s="1575"/>
    </row>
    <row r="25" spans="2:24" ht="19.5" customHeight="1" x14ac:dyDescent="0.25">
      <c r="B25" s="593">
        <v>40711</v>
      </c>
      <c r="C25" s="570" t="s">
        <v>1843</v>
      </c>
      <c r="D25" s="565">
        <v>1</v>
      </c>
      <c r="E25" s="566" t="s">
        <v>1747</v>
      </c>
      <c r="F25" s="566" t="s">
        <v>1747</v>
      </c>
      <c r="G25" s="567">
        <v>23.5</v>
      </c>
      <c r="H25" s="566">
        <v>300</v>
      </c>
      <c r="I25" s="567">
        <v>8.75</v>
      </c>
      <c r="J25" s="568">
        <f t="shared" si="4"/>
        <v>18.087125</v>
      </c>
      <c r="K25" s="995"/>
      <c r="L25" s="964"/>
      <c r="M25" s="964"/>
      <c r="N25" s="964"/>
      <c r="O25" s="964"/>
      <c r="P25" s="964"/>
      <c r="Q25" s="964"/>
      <c r="R25" s="964"/>
      <c r="S25" s="996"/>
      <c r="T25" s="55">
        <f t="shared" si="1"/>
        <v>0</v>
      </c>
      <c r="U25" s="326">
        <f t="shared" si="2"/>
        <v>0</v>
      </c>
      <c r="V25" s="13">
        <f t="shared" si="3"/>
        <v>0</v>
      </c>
      <c r="W25" s="1574"/>
      <c r="X25" s="1575"/>
    </row>
    <row r="26" spans="2:24" ht="19.5" customHeight="1" x14ac:dyDescent="0.25">
      <c r="B26" s="593">
        <v>40927</v>
      </c>
      <c r="C26" s="570" t="s">
        <v>1854</v>
      </c>
      <c r="D26" s="565">
        <v>1</v>
      </c>
      <c r="E26" s="566" t="s">
        <v>1747</v>
      </c>
      <c r="F26" s="566" t="s">
        <v>1747</v>
      </c>
      <c r="G26" s="567">
        <v>20</v>
      </c>
      <c r="H26" s="566">
        <v>320</v>
      </c>
      <c r="I26" s="567">
        <v>9.19</v>
      </c>
      <c r="J26" s="568">
        <f t="shared" si="4"/>
        <v>18.996648999999998</v>
      </c>
      <c r="K26" s="995"/>
      <c r="L26" s="964"/>
      <c r="M26" s="964"/>
      <c r="N26" s="964"/>
      <c r="O26" s="964"/>
      <c r="P26" s="964"/>
      <c r="Q26" s="964"/>
      <c r="R26" s="964"/>
      <c r="S26" s="996"/>
      <c r="T26" s="55">
        <f t="shared" si="1"/>
        <v>0</v>
      </c>
      <c r="U26" s="326">
        <f t="shared" si="2"/>
        <v>0</v>
      </c>
      <c r="V26" s="13">
        <f t="shared" si="3"/>
        <v>0</v>
      </c>
      <c r="W26" s="1574"/>
      <c r="X26" s="1575"/>
    </row>
    <row r="27" spans="2:24" ht="23.85" customHeight="1" thickBot="1" x14ac:dyDescent="0.3">
      <c r="B27" s="594">
        <v>40728</v>
      </c>
      <c r="C27" s="572" t="s">
        <v>1855</v>
      </c>
      <c r="D27" s="573">
        <v>1.75</v>
      </c>
      <c r="E27" s="574" t="s">
        <v>1747</v>
      </c>
      <c r="F27" s="574" t="s">
        <v>1747</v>
      </c>
      <c r="G27" s="576">
        <v>20</v>
      </c>
      <c r="H27" s="574">
        <v>160</v>
      </c>
      <c r="I27" s="576">
        <v>7.84</v>
      </c>
      <c r="J27" s="577">
        <f t="shared" si="4"/>
        <v>16.206063999999998</v>
      </c>
      <c r="K27" s="997"/>
      <c r="L27" s="998"/>
      <c r="M27" s="998"/>
      <c r="N27" s="998"/>
      <c r="O27" s="998"/>
      <c r="P27" s="998"/>
      <c r="Q27" s="998"/>
      <c r="R27" s="998"/>
      <c r="S27" s="999"/>
      <c r="T27" s="56">
        <f t="shared" si="1"/>
        <v>0</v>
      </c>
      <c r="U27" s="327">
        <f t="shared" si="2"/>
        <v>0</v>
      </c>
      <c r="V27" s="329">
        <f t="shared" si="3"/>
        <v>0</v>
      </c>
      <c r="W27" s="1576"/>
      <c r="X27" s="1577"/>
    </row>
    <row r="28" spans="2:24" ht="23.85" customHeight="1" x14ac:dyDescent="0.25">
      <c r="B28" s="1514" t="s">
        <v>1743</v>
      </c>
      <c r="C28" s="1515"/>
      <c r="D28" s="1515"/>
      <c r="E28" s="1515"/>
      <c r="F28" s="1515"/>
      <c r="G28" s="1515"/>
      <c r="H28" s="1515"/>
      <c r="I28" s="1515"/>
      <c r="J28" s="1515"/>
      <c r="K28" s="1515"/>
      <c r="L28" s="1515"/>
      <c r="M28" s="1515"/>
      <c r="N28" s="1515"/>
      <c r="O28" s="1515"/>
      <c r="P28" s="1515"/>
      <c r="Q28" s="1515"/>
      <c r="R28" s="1515"/>
      <c r="S28" s="1515"/>
      <c r="T28" s="1515"/>
      <c r="U28" s="1515"/>
      <c r="V28" s="1515"/>
      <c r="W28" s="1515"/>
      <c r="X28" s="1516"/>
    </row>
    <row r="29" spans="2:24" ht="15.75" customHeight="1" x14ac:dyDescent="0.25">
      <c r="B29" s="1514"/>
      <c r="C29" s="1515"/>
      <c r="D29" s="1515"/>
      <c r="E29" s="1515"/>
      <c r="F29" s="1515"/>
      <c r="G29" s="1515"/>
      <c r="H29" s="1515"/>
      <c r="I29" s="1515"/>
      <c r="J29" s="1515"/>
      <c r="K29" s="1515"/>
      <c r="L29" s="1515"/>
      <c r="M29" s="1515"/>
      <c r="N29" s="1515"/>
      <c r="O29" s="1515"/>
      <c r="P29" s="1515"/>
      <c r="Q29" s="1515"/>
      <c r="R29" s="1515"/>
      <c r="S29" s="1515"/>
      <c r="T29" s="1515"/>
      <c r="U29" s="1515"/>
      <c r="V29" s="1515"/>
      <c r="W29" s="1515"/>
      <c r="X29" s="1516"/>
    </row>
    <row r="30" spans="2:24" ht="33.75" customHeight="1" x14ac:dyDescent="0.25">
      <c r="B30" s="1514"/>
      <c r="C30" s="1515"/>
      <c r="D30" s="1515"/>
      <c r="E30" s="1515"/>
      <c r="F30" s="1515"/>
      <c r="G30" s="1515"/>
      <c r="H30" s="1515"/>
      <c r="I30" s="1515"/>
      <c r="J30" s="1515"/>
      <c r="K30" s="1515"/>
      <c r="L30" s="1515"/>
      <c r="M30" s="1515"/>
      <c r="N30" s="1515"/>
      <c r="O30" s="1515"/>
      <c r="P30" s="1515"/>
      <c r="Q30" s="1515"/>
      <c r="R30" s="1515"/>
      <c r="S30" s="1515"/>
      <c r="T30" s="1515"/>
      <c r="U30" s="1515"/>
      <c r="V30" s="1515"/>
      <c r="W30" s="1515"/>
      <c r="X30" s="1516"/>
    </row>
    <row r="31" spans="2:24" ht="58.5" customHeight="1" thickBot="1" x14ac:dyDescent="0.3">
      <c r="B31" s="1517"/>
      <c r="C31" s="1518"/>
      <c r="D31" s="1518"/>
      <c r="E31" s="1518"/>
      <c r="F31" s="1518"/>
      <c r="G31" s="1518"/>
      <c r="H31" s="1518"/>
      <c r="I31" s="1518"/>
      <c r="J31" s="1518"/>
      <c r="K31" s="1518"/>
      <c r="L31" s="1518"/>
      <c r="M31" s="1518"/>
      <c r="N31" s="1518"/>
      <c r="O31" s="1518"/>
      <c r="P31" s="1518"/>
      <c r="Q31" s="1518"/>
      <c r="R31" s="1518"/>
      <c r="S31" s="1518"/>
      <c r="T31" s="1518"/>
      <c r="U31" s="1518"/>
      <c r="V31" s="1518"/>
      <c r="W31" s="1518"/>
      <c r="X31" s="1519"/>
    </row>
    <row r="32" spans="2:24" ht="17.25" thickTop="1" thickBot="1" x14ac:dyDescent="0.3">
      <c r="B32" s="1564"/>
      <c r="C32" s="1564"/>
      <c r="D32" s="1564"/>
      <c r="E32" s="1564"/>
      <c r="F32" s="1564"/>
      <c r="G32" s="1564"/>
      <c r="H32" s="1564"/>
      <c r="I32" s="1564"/>
      <c r="J32" s="1564"/>
      <c r="K32" s="1564"/>
      <c r="L32" s="1564"/>
      <c r="M32" s="1564"/>
      <c r="N32" s="1564"/>
      <c r="O32" s="1564"/>
      <c r="P32" s="1564"/>
      <c r="Q32" s="1564"/>
      <c r="R32" s="1564"/>
      <c r="S32" s="1564"/>
      <c r="T32" s="1564"/>
      <c r="U32" s="1564"/>
      <c r="V32" s="1564"/>
      <c r="W32" s="1564"/>
      <c r="X32" s="1564"/>
    </row>
    <row r="33" spans="3:7" ht="24" x14ac:dyDescent="0.4">
      <c r="C33" s="1546" t="s">
        <v>1744</v>
      </c>
      <c r="D33" s="1547"/>
      <c r="E33" s="1547"/>
      <c r="F33" s="1547"/>
      <c r="G33" s="1548"/>
    </row>
    <row r="34" spans="3:7" x14ac:dyDescent="0.25">
      <c r="C34" s="1549"/>
      <c r="D34" s="1550"/>
      <c r="E34" s="1550"/>
      <c r="F34" s="1550"/>
      <c r="G34" s="1551"/>
    </row>
    <row r="35" spans="3:7" x14ac:dyDescent="0.25">
      <c r="C35" s="1552"/>
      <c r="D35" s="1553"/>
      <c r="E35" s="1553"/>
      <c r="F35" s="1553"/>
      <c r="G35" s="1554"/>
    </row>
    <row r="36" spans="3:7" x14ac:dyDescent="0.25">
      <c r="C36" s="1552"/>
      <c r="D36" s="1553"/>
      <c r="E36" s="1553"/>
      <c r="F36" s="1553"/>
      <c r="G36" s="1554"/>
    </row>
    <row r="37" spans="3:7" ht="15.75" thickBot="1" x14ac:dyDescent="0.3">
      <c r="C37" s="1555"/>
      <c r="D37" s="1556"/>
      <c r="E37" s="1556"/>
      <c r="F37" s="1556"/>
      <c r="G37" s="1557"/>
    </row>
  </sheetData>
  <sheetProtection formatCells="0" formatColumns="0" formatRows="0" insertColumns="0" insertRows="0" insertHyperlinks="0" deleteRows="0" sort="0" autoFilter="0"/>
  <mergeCells count="29">
    <mergeCell ref="A1:Y1"/>
    <mergeCell ref="C33:G33"/>
    <mergeCell ref="C34:G37"/>
    <mergeCell ref="B2:P2"/>
    <mergeCell ref="Q2:X4"/>
    <mergeCell ref="B3:P3"/>
    <mergeCell ref="B4:C4"/>
    <mergeCell ref="D4:J4"/>
    <mergeCell ref="K4:M4"/>
    <mergeCell ref="N4:P4"/>
    <mergeCell ref="B5:X5"/>
    <mergeCell ref="B32:X32"/>
    <mergeCell ref="B8:B9"/>
    <mergeCell ref="E8:J8"/>
    <mergeCell ref="L8:Q8"/>
    <mergeCell ref="S8:X8"/>
    <mergeCell ref="B6:X6"/>
    <mergeCell ref="B7:J7"/>
    <mergeCell ref="L7:N7"/>
    <mergeCell ref="O7:R7"/>
    <mergeCell ref="T7:X7"/>
    <mergeCell ref="B28:X29"/>
    <mergeCell ref="B30:X31"/>
    <mergeCell ref="E9:J9"/>
    <mergeCell ref="L9:Q9"/>
    <mergeCell ref="S9:X9"/>
    <mergeCell ref="B10:X10"/>
    <mergeCell ref="B11:X11"/>
    <mergeCell ref="W15:X27"/>
  </mergeCells>
  <conditionalFormatting sqref="B2:B1048576">
    <cfRule type="duplicateValues" dxfId="173" priority="1"/>
  </conditionalFormatting>
  <pageMargins left="0.25" right="0.25" top="0.75" bottom="0.75" header="0.3" footer="0.3"/>
  <pageSetup scale="3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639D1-56E4-44A2-87E4-DB00A418FAA6}">
  <sheetPr codeName="Sheet19">
    <pageSetUpPr fitToPage="1"/>
  </sheetPr>
  <dimension ref="A1:Y37"/>
  <sheetViews>
    <sheetView showGridLines="0" zoomScale="60" zoomScaleNormal="60" workbookViewId="0">
      <selection activeCell="A10" sqref="A10:XFD13"/>
    </sheetView>
  </sheetViews>
  <sheetFormatPr defaultColWidth="9.140625" defaultRowHeight="15" x14ac:dyDescent="0.25"/>
  <cols>
    <col min="1" max="1" width="3.42578125" style="58" customWidth="1"/>
    <col min="2" max="2" width="18.28515625" style="58" bestFit="1" customWidth="1"/>
    <col min="3" max="3" width="57" style="58" customWidth="1"/>
    <col min="4" max="4" width="14.7109375" style="58" bestFit="1"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43"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33" customHeight="1" thickTop="1" thickBot="1" x14ac:dyDescent="0.3">
      <c r="B2" s="1558" t="s">
        <v>1730</v>
      </c>
      <c r="C2" s="1569"/>
      <c r="D2" s="1569"/>
      <c r="E2" s="1569"/>
      <c r="F2" s="1569"/>
      <c r="G2" s="1569"/>
      <c r="H2" s="1569"/>
      <c r="I2" s="1569"/>
      <c r="J2" s="1569"/>
      <c r="K2" s="1569"/>
      <c r="L2" s="1569"/>
      <c r="M2" s="1569"/>
      <c r="N2" s="1569"/>
      <c r="O2" s="1569"/>
      <c r="P2" s="1569"/>
      <c r="Q2" s="1498" t="s">
        <v>1807</v>
      </c>
      <c r="R2" s="1499"/>
      <c r="S2" s="1499"/>
      <c r="T2" s="1499"/>
      <c r="U2" s="1499"/>
      <c r="V2" s="1499"/>
      <c r="W2" s="1499"/>
      <c r="X2" s="1500"/>
      <c r="Y2" s="57"/>
    </row>
    <row r="3" spans="1:25" ht="30"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51.75"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9"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34.700000000000003"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s="351" customFormat="1" ht="27" customHeight="1" thickTop="1" thickBot="1" x14ac:dyDescent="0.3">
      <c r="A7" s="58"/>
      <c r="B7" s="1540"/>
      <c r="C7" s="1541"/>
      <c r="D7" s="1541"/>
      <c r="E7" s="1541"/>
      <c r="F7" s="1541"/>
      <c r="G7" s="1541"/>
      <c r="H7" s="1541"/>
      <c r="I7" s="1541"/>
      <c r="J7" s="1541"/>
      <c r="K7" s="1146">
        <v>100506</v>
      </c>
      <c r="L7" s="1542" t="s">
        <v>1681</v>
      </c>
      <c r="M7" s="1542"/>
      <c r="N7" s="1542"/>
      <c r="O7" s="1543" t="s">
        <v>1856</v>
      </c>
      <c r="P7" s="1578"/>
      <c r="Q7" s="1578"/>
      <c r="R7" s="1578"/>
      <c r="S7" s="626">
        <v>0.16889999999999999</v>
      </c>
      <c r="T7" s="1542" t="s">
        <v>1683</v>
      </c>
      <c r="U7" s="1542"/>
      <c r="V7" s="1542"/>
      <c r="W7" s="1542"/>
      <c r="X7" s="1545"/>
      <c r="Y7" s="58"/>
    </row>
    <row r="8" spans="1:25" s="351" customFormat="1" ht="45"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ht="42.75" customHeight="1" thickBot="1" x14ac:dyDescent="0.3">
      <c r="A9" s="352"/>
      <c r="B9" s="1566"/>
      <c r="C9" s="27">
        <f>SUM(U15:U27)</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c r="Y9" s="351"/>
    </row>
    <row r="10" spans="1:25" ht="84"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70.5"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8.25" customHeight="1" thickBot="1" x14ac:dyDescent="0.3">
      <c r="A12" s="354"/>
      <c r="B12" s="355"/>
      <c r="C12" s="356"/>
      <c r="D12" s="356"/>
      <c r="E12" s="356"/>
      <c r="F12" s="356"/>
      <c r="G12" s="356"/>
      <c r="H12" s="356"/>
      <c r="I12" s="356"/>
      <c r="J12" s="356"/>
      <c r="K12" s="357">
        <f t="shared" ref="K12:V12" si="0">SUM(K15:K59)</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46.5"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9.5" customHeight="1"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thickTop="1" x14ac:dyDescent="0.3">
      <c r="B15" s="627" t="s">
        <v>1857</v>
      </c>
      <c r="C15" s="628" t="s">
        <v>1858</v>
      </c>
      <c r="D15" s="629" t="s">
        <v>1747</v>
      </c>
      <c r="E15" s="630" t="s">
        <v>1747</v>
      </c>
      <c r="F15" s="631">
        <v>1</v>
      </c>
      <c r="G15" s="632">
        <v>30</v>
      </c>
      <c r="H15" s="633">
        <v>242</v>
      </c>
      <c r="I15" s="634">
        <v>54.55</v>
      </c>
      <c r="J15" s="635">
        <f t="shared" ref="J15:J27" si="1">$S$7*I15</f>
        <v>9.213495</v>
      </c>
      <c r="K15" s="1013"/>
      <c r="L15" s="1014"/>
      <c r="M15" s="1014"/>
      <c r="N15" s="1014"/>
      <c r="O15" s="1014"/>
      <c r="P15" s="1014"/>
      <c r="Q15" s="1014"/>
      <c r="R15" s="1014"/>
      <c r="S15" s="1015"/>
      <c r="T15" s="420">
        <f t="shared" ref="T15:T27" si="2">SUM(K15:S15)</f>
        <v>0</v>
      </c>
      <c r="U15" s="334">
        <f t="shared" ref="U15:U27" si="3">T15*I15</f>
        <v>0</v>
      </c>
      <c r="V15" s="26">
        <f t="shared" ref="V15:V27" si="4">U15*$S$7</f>
        <v>0</v>
      </c>
      <c r="W15" s="1595" t="s">
        <v>1695</v>
      </c>
      <c r="X15" s="1596"/>
    </row>
    <row r="16" spans="1:25" ht="19.5" customHeight="1" x14ac:dyDescent="0.3">
      <c r="B16" s="636" t="s">
        <v>1859</v>
      </c>
      <c r="C16" s="637" t="s">
        <v>1860</v>
      </c>
      <c r="D16" s="638" t="s">
        <v>1747</v>
      </c>
      <c r="E16" s="639" t="s">
        <v>1747</v>
      </c>
      <c r="F16" s="640">
        <v>1</v>
      </c>
      <c r="G16" s="641">
        <v>30</v>
      </c>
      <c r="H16" s="642">
        <v>190</v>
      </c>
      <c r="I16" s="643">
        <v>54.55</v>
      </c>
      <c r="J16" s="644">
        <f t="shared" si="1"/>
        <v>9.213495</v>
      </c>
      <c r="K16" s="1016"/>
      <c r="L16" s="1017"/>
      <c r="M16" s="1017"/>
      <c r="N16" s="1017"/>
      <c r="O16" s="1017"/>
      <c r="P16" s="1017"/>
      <c r="Q16" s="1017"/>
      <c r="R16" s="1017"/>
      <c r="S16" s="1018"/>
      <c r="T16" s="55">
        <f t="shared" si="2"/>
        <v>0</v>
      </c>
      <c r="U16" s="326">
        <f t="shared" si="3"/>
        <v>0</v>
      </c>
      <c r="V16" s="13">
        <f t="shared" si="4"/>
        <v>0</v>
      </c>
      <c r="W16" s="1574"/>
      <c r="X16" s="1575"/>
    </row>
    <row r="17" spans="2:24" ht="19.5" customHeight="1" x14ac:dyDescent="0.3">
      <c r="B17" s="636" t="s">
        <v>1861</v>
      </c>
      <c r="C17" s="637" t="s">
        <v>1862</v>
      </c>
      <c r="D17" s="638" t="s">
        <v>1747</v>
      </c>
      <c r="E17" s="645" t="s">
        <v>1747</v>
      </c>
      <c r="F17" s="646">
        <v>1</v>
      </c>
      <c r="G17" s="642">
        <v>30</v>
      </c>
      <c r="H17" s="642">
        <v>154</v>
      </c>
      <c r="I17" s="643">
        <v>54.55</v>
      </c>
      <c r="J17" s="644">
        <f t="shared" si="1"/>
        <v>9.213495</v>
      </c>
      <c r="K17" s="1016"/>
      <c r="L17" s="1017"/>
      <c r="M17" s="1017"/>
      <c r="N17" s="1017"/>
      <c r="O17" s="1017"/>
      <c r="P17" s="1017"/>
      <c r="Q17" s="1017"/>
      <c r="R17" s="1017"/>
      <c r="S17" s="1018"/>
      <c r="T17" s="55">
        <f t="shared" si="2"/>
        <v>0</v>
      </c>
      <c r="U17" s="326">
        <f t="shared" si="3"/>
        <v>0</v>
      </c>
      <c r="V17" s="13">
        <f t="shared" si="4"/>
        <v>0</v>
      </c>
      <c r="W17" s="1574"/>
      <c r="X17" s="1575"/>
    </row>
    <row r="18" spans="2:24" ht="19.5" customHeight="1" x14ac:dyDescent="0.3">
      <c r="B18" s="636" t="s">
        <v>1863</v>
      </c>
      <c r="C18" s="637" t="s">
        <v>1864</v>
      </c>
      <c r="D18" s="638" t="s">
        <v>1747</v>
      </c>
      <c r="E18" s="639" t="s">
        <v>1747</v>
      </c>
      <c r="F18" s="640">
        <v>1</v>
      </c>
      <c r="G18" s="642">
        <v>27</v>
      </c>
      <c r="H18" s="642">
        <v>187</v>
      </c>
      <c r="I18" s="643">
        <v>49.09</v>
      </c>
      <c r="J18" s="644">
        <f t="shared" si="1"/>
        <v>8.2913010000000007</v>
      </c>
      <c r="K18" s="1016"/>
      <c r="L18" s="1017"/>
      <c r="M18" s="1017"/>
      <c r="N18" s="1017"/>
      <c r="O18" s="1017"/>
      <c r="P18" s="1017"/>
      <c r="Q18" s="1017"/>
      <c r="R18" s="1017"/>
      <c r="S18" s="1018"/>
      <c r="T18" s="55">
        <f t="shared" si="2"/>
        <v>0</v>
      </c>
      <c r="U18" s="326">
        <f t="shared" si="3"/>
        <v>0</v>
      </c>
      <c r="V18" s="13">
        <f t="shared" si="4"/>
        <v>0</v>
      </c>
      <c r="W18" s="1574"/>
      <c r="X18" s="1575"/>
    </row>
    <row r="19" spans="2:24" ht="19.5" customHeight="1" x14ac:dyDescent="0.3">
      <c r="B19" s="636" t="s">
        <v>1865</v>
      </c>
      <c r="C19" s="637" t="s">
        <v>1866</v>
      </c>
      <c r="D19" s="638" t="s">
        <v>1747</v>
      </c>
      <c r="E19" s="645" t="s">
        <v>1747</v>
      </c>
      <c r="F19" s="646">
        <v>1</v>
      </c>
      <c r="G19" s="641">
        <v>30</v>
      </c>
      <c r="H19" s="642">
        <v>208</v>
      </c>
      <c r="I19" s="643">
        <v>54.55</v>
      </c>
      <c r="J19" s="644">
        <f t="shared" si="1"/>
        <v>9.213495</v>
      </c>
      <c r="K19" s="1016"/>
      <c r="L19" s="1017"/>
      <c r="M19" s="1017"/>
      <c r="N19" s="1017"/>
      <c r="O19" s="1017"/>
      <c r="P19" s="1017"/>
      <c r="Q19" s="1017"/>
      <c r="R19" s="1017"/>
      <c r="S19" s="1018"/>
      <c r="T19" s="55">
        <f t="shared" si="2"/>
        <v>0</v>
      </c>
      <c r="U19" s="326">
        <f t="shared" si="3"/>
        <v>0</v>
      </c>
      <c r="V19" s="13">
        <f t="shared" si="4"/>
        <v>0</v>
      </c>
      <c r="W19" s="1574"/>
      <c r="X19" s="1575"/>
    </row>
    <row r="20" spans="2:24" ht="19.5" customHeight="1" x14ac:dyDescent="0.3">
      <c r="B20" s="636" t="s">
        <v>1867</v>
      </c>
      <c r="C20" s="637" t="s">
        <v>1868</v>
      </c>
      <c r="D20" s="638" t="s">
        <v>1747</v>
      </c>
      <c r="E20" s="639" t="s">
        <v>1747</v>
      </c>
      <c r="F20" s="640">
        <v>1</v>
      </c>
      <c r="G20" s="642">
        <v>27</v>
      </c>
      <c r="H20" s="642">
        <v>187</v>
      </c>
      <c r="I20" s="643">
        <v>49.09</v>
      </c>
      <c r="J20" s="644">
        <f t="shared" si="1"/>
        <v>8.2913010000000007</v>
      </c>
      <c r="K20" s="1016"/>
      <c r="L20" s="1017"/>
      <c r="M20" s="1017"/>
      <c r="N20" s="1017"/>
      <c r="O20" s="1017"/>
      <c r="P20" s="1017"/>
      <c r="Q20" s="1017"/>
      <c r="R20" s="1017"/>
      <c r="S20" s="1018"/>
      <c r="T20" s="55">
        <f t="shared" si="2"/>
        <v>0</v>
      </c>
      <c r="U20" s="326">
        <f t="shared" si="3"/>
        <v>0</v>
      </c>
      <c r="V20" s="13">
        <f t="shared" si="4"/>
        <v>0</v>
      </c>
      <c r="W20" s="1574"/>
      <c r="X20" s="1575"/>
    </row>
    <row r="21" spans="2:24" ht="19.5" customHeight="1" x14ac:dyDescent="0.3">
      <c r="B21" s="636" t="s">
        <v>1869</v>
      </c>
      <c r="C21" s="637" t="s">
        <v>1870</v>
      </c>
      <c r="D21" s="638" t="s">
        <v>1747</v>
      </c>
      <c r="E21" s="645" t="s">
        <v>1747</v>
      </c>
      <c r="F21" s="646">
        <v>1</v>
      </c>
      <c r="G21" s="642">
        <v>27</v>
      </c>
      <c r="H21" s="642">
        <v>187</v>
      </c>
      <c r="I21" s="643">
        <v>49.09</v>
      </c>
      <c r="J21" s="647">
        <f t="shared" si="1"/>
        <v>8.2913010000000007</v>
      </c>
      <c r="K21" s="1016"/>
      <c r="L21" s="1017"/>
      <c r="M21" s="1017"/>
      <c r="N21" s="1017"/>
      <c r="O21" s="1017"/>
      <c r="P21" s="1017"/>
      <c r="Q21" s="1017"/>
      <c r="R21" s="1017"/>
      <c r="S21" s="1018"/>
      <c r="T21" s="55">
        <f t="shared" si="2"/>
        <v>0</v>
      </c>
      <c r="U21" s="326">
        <f t="shared" si="3"/>
        <v>0</v>
      </c>
      <c r="V21" s="13">
        <f t="shared" si="4"/>
        <v>0</v>
      </c>
      <c r="W21" s="1574"/>
      <c r="X21" s="1575"/>
    </row>
    <row r="22" spans="2:24" ht="19.5" customHeight="1" x14ac:dyDescent="0.3">
      <c r="B22" s="636" t="s">
        <v>1871</v>
      </c>
      <c r="C22" s="637" t="s">
        <v>1872</v>
      </c>
      <c r="D22" s="638" t="s">
        <v>1747</v>
      </c>
      <c r="E22" s="645" t="s">
        <v>1747</v>
      </c>
      <c r="F22" s="646">
        <v>1</v>
      </c>
      <c r="G22" s="642">
        <v>27</v>
      </c>
      <c r="H22" s="648">
        <v>187</v>
      </c>
      <c r="I22" s="643">
        <v>49.09</v>
      </c>
      <c r="J22" s="644">
        <f t="shared" si="1"/>
        <v>8.2913010000000007</v>
      </c>
      <c r="K22" s="1016"/>
      <c r="L22" s="1017"/>
      <c r="M22" s="1017"/>
      <c r="N22" s="1017"/>
      <c r="O22" s="1017"/>
      <c r="P22" s="1017"/>
      <c r="Q22" s="1017"/>
      <c r="R22" s="1017"/>
      <c r="S22" s="1018"/>
      <c r="T22" s="55">
        <f t="shared" si="2"/>
        <v>0</v>
      </c>
      <c r="U22" s="326">
        <f t="shared" si="3"/>
        <v>0</v>
      </c>
      <c r="V22" s="13">
        <f t="shared" si="4"/>
        <v>0</v>
      </c>
      <c r="W22" s="1574"/>
      <c r="X22" s="1575"/>
    </row>
    <row r="23" spans="2:24" ht="19.5" customHeight="1" x14ac:dyDescent="0.3">
      <c r="B23" s="636" t="s">
        <v>1873</v>
      </c>
      <c r="C23" s="637" t="s">
        <v>1874</v>
      </c>
      <c r="D23" s="638" t="s">
        <v>1747</v>
      </c>
      <c r="E23" s="639" t="s">
        <v>1747</v>
      </c>
      <c r="F23" s="640">
        <v>1</v>
      </c>
      <c r="G23" s="641">
        <v>30</v>
      </c>
      <c r="H23" s="641">
        <v>208</v>
      </c>
      <c r="I23" s="643">
        <v>54.55</v>
      </c>
      <c r="J23" s="644">
        <f t="shared" si="1"/>
        <v>9.213495</v>
      </c>
      <c r="K23" s="1016"/>
      <c r="L23" s="1017"/>
      <c r="M23" s="1017"/>
      <c r="N23" s="1017"/>
      <c r="O23" s="1017"/>
      <c r="P23" s="1017"/>
      <c r="Q23" s="1017"/>
      <c r="R23" s="1017"/>
      <c r="S23" s="1018"/>
      <c r="T23" s="55">
        <f t="shared" si="2"/>
        <v>0</v>
      </c>
      <c r="U23" s="326">
        <f t="shared" si="3"/>
        <v>0</v>
      </c>
      <c r="V23" s="13">
        <f t="shared" si="4"/>
        <v>0</v>
      </c>
      <c r="W23" s="1574"/>
      <c r="X23" s="1575"/>
    </row>
    <row r="24" spans="2:24" ht="19.5" customHeight="1" x14ac:dyDescent="0.3">
      <c r="B24" s="636" t="s">
        <v>1875</v>
      </c>
      <c r="C24" s="637" t="s">
        <v>1876</v>
      </c>
      <c r="D24" s="638" t="s">
        <v>1747</v>
      </c>
      <c r="E24" s="639" t="s">
        <v>1747</v>
      </c>
      <c r="F24" s="640">
        <v>1</v>
      </c>
      <c r="G24" s="641">
        <v>30</v>
      </c>
      <c r="H24" s="641">
        <v>208</v>
      </c>
      <c r="I24" s="643">
        <v>54.55</v>
      </c>
      <c r="J24" s="644">
        <f t="shared" si="1"/>
        <v>9.213495</v>
      </c>
      <c r="K24" s="1016"/>
      <c r="L24" s="1017"/>
      <c r="M24" s="1017"/>
      <c r="N24" s="1017"/>
      <c r="O24" s="1017"/>
      <c r="P24" s="1017"/>
      <c r="Q24" s="1017"/>
      <c r="R24" s="1017"/>
      <c r="S24" s="1018"/>
      <c r="T24" s="55">
        <f t="shared" si="2"/>
        <v>0</v>
      </c>
      <c r="U24" s="326">
        <f t="shared" si="3"/>
        <v>0</v>
      </c>
      <c r="V24" s="13">
        <f t="shared" si="4"/>
        <v>0</v>
      </c>
      <c r="W24" s="1574"/>
      <c r="X24" s="1575"/>
    </row>
    <row r="25" spans="2:24" ht="19.5" customHeight="1" x14ac:dyDescent="0.3">
      <c r="B25" s="636" t="s">
        <v>1877</v>
      </c>
      <c r="C25" s="637" t="s">
        <v>1878</v>
      </c>
      <c r="D25" s="638" t="s">
        <v>1747</v>
      </c>
      <c r="E25" s="639" t="s">
        <v>1747</v>
      </c>
      <c r="F25" s="640">
        <v>1</v>
      </c>
      <c r="G25" s="641">
        <v>30</v>
      </c>
      <c r="H25" s="642">
        <v>208</v>
      </c>
      <c r="I25" s="643">
        <v>54.55</v>
      </c>
      <c r="J25" s="644">
        <f t="shared" si="1"/>
        <v>9.213495</v>
      </c>
      <c r="K25" s="1016"/>
      <c r="L25" s="1017"/>
      <c r="M25" s="1017"/>
      <c r="N25" s="1017"/>
      <c r="O25" s="1017"/>
      <c r="P25" s="1017"/>
      <c r="Q25" s="1017"/>
      <c r="R25" s="1017"/>
      <c r="S25" s="1018"/>
      <c r="T25" s="55">
        <f t="shared" si="2"/>
        <v>0</v>
      </c>
      <c r="U25" s="326">
        <f t="shared" si="3"/>
        <v>0</v>
      </c>
      <c r="V25" s="13">
        <f t="shared" si="4"/>
        <v>0</v>
      </c>
      <c r="W25" s="1574"/>
      <c r="X25" s="1575"/>
    </row>
    <row r="26" spans="2:24" ht="19.5" customHeight="1" x14ac:dyDescent="0.3">
      <c r="B26" s="636" t="s">
        <v>1879</v>
      </c>
      <c r="C26" s="637" t="s">
        <v>1880</v>
      </c>
      <c r="D26" s="638" t="s">
        <v>1747</v>
      </c>
      <c r="E26" s="639" t="s">
        <v>1747</v>
      </c>
      <c r="F26" s="640">
        <v>1</v>
      </c>
      <c r="G26" s="641">
        <v>30</v>
      </c>
      <c r="H26" s="642">
        <v>97</v>
      </c>
      <c r="I26" s="643">
        <v>54.55</v>
      </c>
      <c r="J26" s="644">
        <f t="shared" si="1"/>
        <v>9.213495</v>
      </c>
      <c r="K26" s="1016"/>
      <c r="L26" s="1017"/>
      <c r="M26" s="1017"/>
      <c r="N26" s="1017"/>
      <c r="O26" s="1017"/>
      <c r="P26" s="1017"/>
      <c r="Q26" s="1017"/>
      <c r="R26" s="1017"/>
      <c r="S26" s="1018"/>
      <c r="T26" s="55">
        <f t="shared" si="2"/>
        <v>0</v>
      </c>
      <c r="U26" s="326">
        <f t="shared" si="3"/>
        <v>0</v>
      </c>
      <c r="V26" s="13">
        <f t="shared" si="4"/>
        <v>0</v>
      </c>
      <c r="W26" s="1574"/>
      <c r="X26" s="1575"/>
    </row>
    <row r="27" spans="2:24" ht="23.85" customHeight="1" thickBot="1" x14ac:dyDescent="0.3">
      <c r="B27" s="649" t="s">
        <v>1881</v>
      </c>
      <c r="C27" s="650" t="s">
        <v>1882</v>
      </c>
      <c r="D27" s="651" t="s">
        <v>1747</v>
      </c>
      <c r="E27" s="652" t="s">
        <v>1747</v>
      </c>
      <c r="F27" s="652">
        <v>1</v>
      </c>
      <c r="G27" s="653">
        <v>27</v>
      </c>
      <c r="H27" s="652">
        <v>187</v>
      </c>
      <c r="I27" s="653">
        <v>49.09</v>
      </c>
      <c r="J27" s="654">
        <f t="shared" si="1"/>
        <v>8.2913010000000007</v>
      </c>
      <c r="K27" s="1000"/>
      <c r="L27" s="983"/>
      <c r="M27" s="983"/>
      <c r="N27" s="983"/>
      <c r="O27" s="983"/>
      <c r="P27" s="983"/>
      <c r="Q27" s="983"/>
      <c r="R27" s="983"/>
      <c r="S27" s="1001"/>
      <c r="T27" s="418">
        <f t="shared" si="2"/>
        <v>0</v>
      </c>
      <c r="U27" s="335">
        <f t="shared" si="3"/>
        <v>0</v>
      </c>
      <c r="V27" s="23">
        <f t="shared" si="4"/>
        <v>0</v>
      </c>
      <c r="W27" s="1597"/>
      <c r="X27" s="1598"/>
    </row>
    <row r="28" spans="2:24" ht="32.25" customHeight="1" thickTop="1" x14ac:dyDescent="0.25">
      <c r="B28" s="1514" t="s">
        <v>1743</v>
      </c>
      <c r="C28" s="1515"/>
      <c r="D28" s="1515"/>
      <c r="E28" s="1515"/>
      <c r="F28" s="1515"/>
      <c r="G28" s="1515"/>
      <c r="H28" s="1515"/>
      <c r="I28" s="1515"/>
      <c r="J28" s="1515"/>
      <c r="K28" s="1515"/>
      <c r="L28" s="1515"/>
      <c r="M28" s="1515"/>
      <c r="N28" s="1515"/>
      <c r="O28" s="1515"/>
      <c r="P28" s="1515"/>
      <c r="Q28" s="1515"/>
      <c r="R28" s="1515"/>
      <c r="S28" s="1515"/>
      <c r="T28" s="1515"/>
      <c r="U28" s="1515"/>
      <c r="V28" s="1515"/>
      <c r="W28" s="1515"/>
      <c r="X28" s="1516"/>
    </row>
    <row r="29" spans="2:24" ht="0.75" customHeight="1" x14ac:dyDescent="0.25">
      <c r="B29" s="1514"/>
      <c r="C29" s="1515"/>
      <c r="D29" s="1515"/>
      <c r="E29" s="1515"/>
      <c r="F29" s="1515"/>
      <c r="G29" s="1515"/>
      <c r="H29" s="1515"/>
      <c r="I29" s="1515"/>
      <c r="J29" s="1515"/>
      <c r="K29" s="1515"/>
      <c r="L29" s="1515"/>
      <c r="M29" s="1515"/>
      <c r="N29" s="1515"/>
      <c r="O29" s="1515"/>
      <c r="P29" s="1515"/>
      <c r="Q29" s="1515"/>
      <c r="R29" s="1515"/>
      <c r="S29" s="1515"/>
      <c r="T29" s="1515"/>
      <c r="U29" s="1515"/>
      <c r="V29" s="1515"/>
      <c r="W29" s="1515"/>
      <c r="X29" s="1516"/>
    </row>
    <row r="30" spans="2:24" ht="33.75" customHeight="1" x14ac:dyDescent="0.25">
      <c r="B30" s="1514"/>
      <c r="C30" s="1515"/>
      <c r="D30" s="1515"/>
      <c r="E30" s="1515"/>
      <c r="F30" s="1515"/>
      <c r="G30" s="1515"/>
      <c r="H30" s="1515"/>
      <c r="I30" s="1515"/>
      <c r="J30" s="1515"/>
      <c r="K30" s="1515"/>
      <c r="L30" s="1515"/>
      <c r="M30" s="1515"/>
      <c r="N30" s="1515"/>
      <c r="O30" s="1515"/>
      <c r="P30" s="1515"/>
      <c r="Q30" s="1515"/>
      <c r="R30" s="1515"/>
      <c r="S30" s="1515"/>
      <c r="T30" s="1515"/>
      <c r="U30" s="1515"/>
      <c r="V30" s="1515"/>
      <c r="W30" s="1515"/>
      <c r="X30" s="1516"/>
    </row>
    <row r="31" spans="2:24" ht="58.5" customHeight="1" thickBot="1" x14ac:dyDescent="0.3">
      <c r="B31" s="1517"/>
      <c r="C31" s="1518"/>
      <c r="D31" s="1518"/>
      <c r="E31" s="1518"/>
      <c r="F31" s="1518"/>
      <c r="G31" s="1518"/>
      <c r="H31" s="1518"/>
      <c r="I31" s="1518"/>
      <c r="J31" s="1518"/>
      <c r="K31" s="1518"/>
      <c r="L31" s="1518"/>
      <c r="M31" s="1518"/>
      <c r="N31" s="1518"/>
      <c r="O31" s="1518"/>
      <c r="P31" s="1518"/>
      <c r="Q31" s="1518"/>
      <c r="R31" s="1518"/>
      <c r="S31" s="1518"/>
      <c r="T31" s="1518"/>
      <c r="U31" s="1518"/>
      <c r="V31" s="1518"/>
      <c r="W31" s="1518"/>
      <c r="X31" s="1519"/>
    </row>
    <row r="32" spans="2:24" ht="17.25" thickTop="1" thickBot="1" x14ac:dyDescent="0.3">
      <c r="B32" s="1564"/>
      <c r="C32" s="1564"/>
      <c r="D32" s="1564"/>
      <c r="E32" s="1564"/>
      <c r="F32" s="1564"/>
      <c r="G32" s="1564"/>
      <c r="H32" s="1564"/>
      <c r="I32" s="1564"/>
      <c r="J32" s="1564"/>
      <c r="K32" s="1564"/>
      <c r="L32" s="1564"/>
      <c r="M32" s="1564"/>
      <c r="N32" s="1564"/>
      <c r="O32" s="1564"/>
      <c r="P32" s="1564"/>
      <c r="Q32" s="1564"/>
      <c r="R32" s="1564"/>
      <c r="S32" s="1564"/>
      <c r="T32" s="1564"/>
      <c r="U32" s="1564"/>
      <c r="V32" s="1564"/>
      <c r="W32" s="1564"/>
      <c r="X32" s="1564"/>
    </row>
    <row r="33" spans="3:7" ht="24" x14ac:dyDescent="0.4">
      <c r="C33" s="1546" t="s">
        <v>1744</v>
      </c>
      <c r="D33" s="1547"/>
      <c r="E33" s="1547"/>
      <c r="F33" s="1547"/>
      <c r="G33" s="1548"/>
    </row>
    <row r="34" spans="3:7" x14ac:dyDescent="0.25">
      <c r="C34" s="1549"/>
      <c r="D34" s="1550"/>
      <c r="E34" s="1550"/>
      <c r="F34" s="1550"/>
      <c r="G34" s="1551"/>
    </row>
    <row r="35" spans="3:7" x14ac:dyDescent="0.25">
      <c r="C35" s="1552"/>
      <c r="D35" s="1553"/>
      <c r="E35" s="1553"/>
      <c r="F35" s="1553"/>
      <c r="G35" s="1554"/>
    </row>
    <row r="36" spans="3:7" x14ac:dyDescent="0.25">
      <c r="C36" s="1552"/>
      <c r="D36" s="1553"/>
      <c r="E36" s="1553"/>
      <c r="F36" s="1553"/>
      <c r="G36" s="1554"/>
    </row>
    <row r="37" spans="3:7" ht="15.75" thickBot="1" x14ac:dyDescent="0.3">
      <c r="C37" s="1555"/>
      <c r="D37" s="1556"/>
      <c r="E37" s="1556"/>
      <c r="F37" s="1556"/>
      <c r="G37" s="1557"/>
    </row>
  </sheetData>
  <sheetProtection formatCells="0" formatColumns="0" formatRows="0" insertColumns="0" insertRows="0" insertHyperlinks="0" deleteRows="0" sort="0" autoFilter="0"/>
  <mergeCells count="29">
    <mergeCell ref="A1:Y1"/>
    <mergeCell ref="B32:X32"/>
    <mergeCell ref="N4:P4"/>
    <mergeCell ref="B5:X5"/>
    <mergeCell ref="B6:X6"/>
    <mergeCell ref="B7:J7"/>
    <mergeCell ref="L7:N7"/>
    <mergeCell ref="O7:R7"/>
    <mergeCell ref="T7:X7"/>
    <mergeCell ref="L9:Q9"/>
    <mergeCell ref="S9:X9"/>
    <mergeCell ref="S8:X8"/>
    <mergeCell ref="E9:J9"/>
    <mergeCell ref="C33:G33"/>
    <mergeCell ref="C34:G37"/>
    <mergeCell ref="B2:P2"/>
    <mergeCell ref="Q2:X4"/>
    <mergeCell ref="B3:P3"/>
    <mergeCell ref="B4:C4"/>
    <mergeCell ref="D4:J4"/>
    <mergeCell ref="K4:M4"/>
    <mergeCell ref="B10:X10"/>
    <mergeCell ref="B11:X11"/>
    <mergeCell ref="W15:X27"/>
    <mergeCell ref="B28:X29"/>
    <mergeCell ref="B30:X31"/>
    <mergeCell ref="B8:B9"/>
    <mergeCell ref="E8:J8"/>
    <mergeCell ref="L8:Q8"/>
  </mergeCells>
  <conditionalFormatting sqref="B2:B1048576">
    <cfRule type="duplicateValues" dxfId="172" priority="1"/>
  </conditionalFormatting>
  <pageMargins left="0.25" right="0.25" top="0.75" bottom="0.75" header="0.3" footer="0.3"/>
  <pageSetup scale="3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7E51C-57B6-4ACF-AA11-2844982CC4EB}">
  <sheetPr codeName="Sheet20">
    <pageSetUpPr fitToPage="1"/>
  </sheetPr>
  <dimension ref="A1:Z21"/>
  <sheetViews>
    <sheetView showGridLines="0" topLeftCell="A2"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58.42578125" style="58" bestFit="1"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8" width="11.140625" style="58" customWidth="1"/>
    <col min="19" max="19" width="13" style="58" bestFit="1"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49.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c r="Z1" s="57"/>
    </row>
    <row r="2" spans="1:26" ht="33" customHeight="1" thickTop="1" thickBot="1" x14ac:dyDescent="0.3">
      <c r="B2" s="1504" t="s">
        <v>1680</v>
      </c>
      <c r="C2" s="1505"/>
      <c r="D2" s="1505"/>
      <c r="E2" s="1505"/>
      <c r="F2" s="1505"/>
      <c r="G2" s="1505"/>
      <c r="H2" s="1505"/>
      <c r="I2" s="1505"/>
      <c r="J2" s="1505"/>
      <c r="K2" s="1505"/>
      <c r="L2" s="1505"/>
      <c r="M2" s="1505"/>
      <c r="N2" s="1505"/>
      <c r="O2" s="1505"/>
      <c r="P2" s="1505"/>
      <c r="Q2" s="1498"/>
      <c r="R2" s="1499"/>
      <c r="S2" s="1499"/>
      <c r="T2" s="1499"/>
      <c r="U2" s="1499"/>
      <c r="V2" s="1499"/>
      <c r="W2" s="1499"/>
      <c r="X2" s="1499"/>
      <c r="Y2" s="1500"/>
      <c r="Z2" s="57"/>
    </row>
    <row r="3" spans="1:26" ht="40.9"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row>
    <row r="4" spans="1:26" ht="45.75" customHeight="1" thickTop="1" thickBot="1" x14ac:dyDescent="0.3">
      <c r="B4" s="1508" t="s">
        <v>1559</v>
      </c>
      <c r="C4" s="1509"/>
      <c r="D4" s="1510" t="e">
        <f>'Overview Sheet'!#REF!</f>
        <v>#REF!</v>
      </c>
      <c r="E4" s="1510"/>
      <c r="F4" s="1510"/>
      <c r="G4" s="1510"/>
      <c r="H4" s="1510"/>
      <c r="I4" s="1510"/>
      <c r="J4" s="1510"/>
      <c r="K4" s="1511" t="s">
        <v>1560</v>
      </c>
      <c r="L4" s="1511"/>
      <c r="M4" s="1511"/>
      <c r="N4" s="1512">
        <f>'Overview Sheet'!$J$3</f>
        <v>0</v>
      </c>
      <c r="O4" s="1513"/>
      <c r="P4" s="1513"/>
      <c r="Q4" s="1501"/>
      <c r="R4" s="1502"/>
      <c r="S4" s="1502"/>
      <c r="T4" s="1502"/>
      <c r="U4" s="1502"/>
      <c r="V4" s="1502"/>
      <c r="W4" s="1502"/>
      <c r="X4" s="1502"/>
      <c r="Y4" s="1503"/>
      <c r="Z4" s="57"/>
    </row>
    <row r="5" spans="1:26" ht="47.4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row>
    <row r="6" spans="1:26" ht="66.75" customHeight="1" thickTop="1" thickBot="1" x14ac:dyDescent="0.3">
      <c r="B6" s="1480"/>
      <c r="C6" s="1481"/>
      <c r="D6" s="1481"/>
      <c r="E6" s="1481"/>
      <c r="F6" s="1481"/>
      <c r="G6" s="1481"/>
      <c r="H6" s="1481"/>
      <c r="I6" s="1481"/>
      <c r="J6" s="1482"/>
      <c r="K6" s="1135">
        <v>110149</v>
      </c>
      <c r="L6" s="1483" t="s">
        <v>1681</v>
      </c>
      <c r="M6" s="1483"/>
      <c r="N6" s="1483"/>
      <c r="O6" s="1484" t="s">
        <v>1883</v>
      </c>
      <c r="P6" s="1485"/>
      <c r="Q6" s="1485"/>
      <c r="R6" s="1485"/>
      <c r="S6" s="597">
        <v>0.32850000000000001</v>
      </c>
      <c r="T6" s="1631" t="s">
        <v>1884</v>
      </c>
      <c r="U6" s="1483"/>
      <c r="V6" s="1483"/>
      <c r="W6" s="1483"/>
      <c r="X6" s="1483"/>
      <c r="Y6" s="1589"/>
    </row>
    <row r="7" spans="1:26" ht="62.2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19.5" thickBot="1" x14ac:dyDescent="0.3">
      <c r="B8" s="48"/>
      <c r="C8" s="49"/>
      <c r="D8" s="50"/>
      <c r="E8" s="50"/>
      <c r="F8" s="50"/>
      <c r="G8" s="50"/>
      <c r="H8" s="50"/>
      <c r="I8" s="50"/>
      <c r="J8" s="51"/>
      <c r="K8" s="52">
        <f t="shared" ref="K8:V8" si="0">SUM(K10:K18)</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8.75" customHeight="1"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18.75" customHeight="1" x14ac:dyDescent="0.25">
      <c r="B10" s="579">
        <v>9116</v>
      </c>
      <c r="C10" s="591" t="s">
        <v>1885</v>
      </c>
      <c r="D10" s="559" t="s">
        <v>1747</v>
      </c>
      <c r="E10" s="560" t="s">
        <v>1747</v>
      </c>
      <c r="F10" s="560" t="s">
        <v>1886</v>
      </c>
      <c r="G10" s="561">
        <v>27</v>
      </c>
      <c r="H10" s="560">
        <v>96</v>
      </c>
      <c r="I10" s="561">
        <v>15</v>
      </c>
      <c r="J10" s="562">
        <f t="shared" ref="J10:J18" si="1">$S$6*I10</f>
        <v>4.9275000000000002</v>
      </c>
      <c r="K10" s="993"/>
      <c r="L10" s="979"/>
      <c r="M10" s="979"/>
      <c r="N10" s="979"/>
      <c r="O10" s="979"/>
      <c r="P10" s="979"/>
      <c r="Q10" s="979"/>
      <c r="R10" s="979"/>
      <c r="S10" s="994"/>
      <c r="T10" s="54">
        <f t="shared" ref="T10:T18" si="2">SUM(K10:S10)</f>
        <v>0</v>
      </c>
      <c r="U10" s="3">
        <f t="shared" ref="U10:U18" si="3">T10*I10</f>
        <v>0</v>
      </c>
      <c r="V10" s="328">
        <f t="shared" ref="V10:V18" si="4">U10*$S$6</f>
        <v>0</v>
      </c>
      <c r="W10" s="1592" t="str">
        <f>_xlfn.CONCAT("$",'Total Sheet'!B34," per case for public LEAS / estimated $",'Total Sheet'!B35," for Nonpublic LEAs")</f>
        <v>$2.30 per case for public LEAS / estimated $5.36 for Nonpublic LEAs</v>
      </c>
      <c r="X10" s="1572" t="s">
        <v>1695</v>
      </c>
      <c r="Y10" s="1573"/>
    </row>
    <row r="11" spans="1:26" ht="18.75" customHeight="1" x14ac:dyDescent="0.25">
      <c r="B11" s="581">
        <v>9117</v>
      </c>
      <c r="C11" s="570" t="s">
        <v>1887</v>
      </c>
      <c r="D11" s="565" t="s">
        <v>1747</v>
      </c>
      <c r="E11" s="566" t="s">
        <v>1747</v>
      </c>
      <c r="F11" s="566" t="s">
        <v>1886</v>
      </c>
      <c r="G11" s="567">
        <v>27</v>
      </c>
      <c r="H11" s="566">
        <v>96</v>
      </c>
      <c r="I11" s="567">
        <v>15</v>
      </c>
      <c r="J11" s="568">
        <f t="shared" si="1"/>
        <v>4.9275000000000002</v>
      </c>
      <c r="K11" s="995"/>
      <c r="L11" s="964"/>
      <c r="M11" s="964"/>
      <c r="N11" s="964"/>
      <c r="O11" s="964"/>
      <c r="P11" s="964"/>
      <c r="Q11" s="964"/>
      <c r="R11" s="964"/>
      <c r="S11" s="996"/>
      <c r="T11" s="55">
        <f t="shared" si="2"/>
        <v>0</v>
      </c>
      <c r="U11" s="2">
        <f t="shared" si="3"/>
        <v>0</v>
      </c>
      <c r="V11" s="13">
        <f t="shared" si="4"/>
        <v>0</v>
      </c>
      <c r="W11" s="1493"/>
      <c r="X11" s="1574"/>
      <c r="Y11" s="1575"/>
    </row>
    <row r="12" spans="1:26" ht="18.75" customHeight="1" x14ac:dyDescent="0.25">
      <c r="B12" s="595">
        <v>9118</v>
      </c>
      <c r="C12" s="570" t="s">
        <v>1888</v>
      </c>
      <c r="D12" s="565" t="s">
        <v>1747</v>
      </c>
      <c r="E12" s="566" t="s">
        <v>1747</v>
      </c>
      <c r="F12" s="566" t="s">
        <v>1886</v>
      </c>
      <c r="G12" s="567">
        <v>27</v>
      </c>
      <c r="H12" s="566">
        <v>96</v>
      </c>
      <c r="I12" s="567">
        <v>15</v>
      </c>
      <c r="J12" s="568">
        <f t="shared" si="1"/>
        <v>4.9275000000000002</v>
      </c>
      <c r="K12" s="995"/>
      <c r="L12" s="964"/>
      <c r="M12" s="964"/>
      <c r="N12" s="964"/>
      <c r="O12" s="964"/>
      <c r="P12" s="964"/>
      <c r="Q12" s="964"/>
      <c r="R12" s="964"/>
      <c r="S12" s="996"/>
      <c r="T12" s="55">
        <f t="shared" si="2"/>
        <v>0</v>
      </c>
      <c r="U12" s="2">
        <f t="shared" si="3"/>
        <v>0</v>
      </c>
      <c r="V12" s="13">
        <f t="shared" si="4"/>
        <v>0</v>
      </c>
      <c r="W12" s="1493"/>
      <c r="X12" s="1574"/>
      <c r="Y12" s="1575"/>
    </row>
    <row r="13" spans="1:26" ht="18.75" customHeight="1" x14ac:dyDescent="0.25">
      <c r="B13" s="595">
        <v>9119</v>
      </c>
      <c r="C13" s="570" t="s">
        <v>1889</v>
      </c>
      <c r="D13" s="565" t="s">
        <v>1747</v>
      </c>
      <c r="E13" s="566" t="s">
        <v>1747</v>
      </c>
      <c r="F13" s="566" t="s">
        <v>1886</v>
      </c>
      <c r="G13" s="567">
        <v>27</v>
      </c>
      <c r="H13" s="566">
        <v>96</v>
      </c>
      <c r="I13" s="567">
        <v>15</v>
      </c>
      <c r="J13" s="568">
        <f t="shared" si="1"/>
        <v>4.9275000000000002</v>
      </c>
      <c r="K13" s="995"/>
      <c r="L13" s="964"/>
      <c r="M13" s="964"/>
      <c r="N13" s="964"/>
      <c r="O13" s="964"/>
      <c r="P13" s="964"/>
      <c r="Q13" s="964"/>
      <c r="R13" s="964"/>
      <c r="S13" s="996"/>
      <c r="T13" s="55">
        <f t="shared" si="2"/>
        <v>0</v>
      </c>
      <c r="U13" s="2">
        <f t="shared" si="3"/>
        <v>0</v>
      </c>
      <c r="V13" s="13">
        <f t="shared" si="4"/>
        <v>0</v>
      </c>
      <c r="W13" s="1493"/>
      <c r="X13" s="1574"/>
      <c r="Y13" s="1575"/>
    </row>
    <row r="14" spans="1:26" ht="18.75" customHeight="1" x14ac:dyDescent="0.25">
      <c r="B14" s="595">
        <v>9699</v>
      </c>
      <c r="C14" s="570" t="s">
        <v>1890</v>
      </c>
      <c r="D14" s="565" t="s">
        <v>1747</v>
      </c>
      <c r="E14" s="566" t="s">
        <v>1747</v>
      </c>
      <c r="F14" s="566" t="s">
        <v>1886</v>
      </c>
      <c r="G14" s="567">
        <v>27</v>
      </c>
      <c r="H14" s="566">
        <v>96</v>
      </c>
      <c r="I14" s="567">
        <v>15</v>
      </c>
      <c r="J14" s="568">
        <f t="shared" si="1"/>
        <v>4.9275000000000002</v>
      </c>
      <c r="K14" s="995"/>
      <c r="L14" s="964"/>
      <c r="M14" s="964"/>
      <c r="N14" s="964"/>
      <c r="O14" s="964"/>
      <c r="P14" s="964"/>
      <c r="Q14" s="964"/>
      <c r="R14" s="964"/>
      <c r="S14" s="996"/>
      <c r="T14" s="55">
        <f t="shared" si="2"/>
        <v>0</v>
      </c>
      <c r="U14" s="2">
        <f t="shared" si="3"/>
        <v>0</v>
      </c>
      <c r="V14" s="13">
        <f t="shared" si="4"/>
        <v>0</v>
      </c>
      <c r="W14" s="1493"/>
      <c r="X14" s="1574"/>
      <c r="Y14" s="1575"/>
    </row>
    <row r="15" spans="1:26" ht="18.75" customHeight="1" x14ac:dyDescent="0.25">
      <c r="B15" s="581">
        <v>9700</v>
      </c>
      <c r="C15" s="570" t="s">
        <v>1891</v>
      </c>
      <c r="D15" s="565" t="s">
        <v>1747</v>
      </c>
      <c r="E15" s="566" t="s">
        <v>1747</v>
      </c>
      <c r="F15" s="566" t="s">
        <v>1886</v>
      </c>
      <c r="G15" s="567">
        <v>27</v>
      </c>
      <c r="H15" s="566">
        <v>96</v>
      </c>
      <c r="I15" s="567">
        <v>15</v>
      </c>
      <c r="J15" s="568">
        <f t="shared" si="1"/>
        <v>4.9275000000000002</v>
      </c>
      <c r="K15" s="995"/>
      <c r="L15" s="964"/>
      <c r="M15" s="964"/>
      <c r="N15" s="964"/>
      <c r="O15" s="964"/>
      <c r="P15" s="964"/>
      <c r="Q15" s="964"/>
      <c r="R15" s="964"/>
      <c r="S15" s="996"/>
      <c r="T15" s="55">
        <f t="shared" si="2"/>
        <v>0</v>
      </c>
      <c r="U15" s="2">
        <f t="shared" si="3"/>
        <v>0</v>
      </c>
      <c r="V15" s="13">
        <f t="shared" si="4"/>
        <v>0</v>
      </c>
      <c r="W15" s="1493"/>
      <c r="X15" s="1574"/>
      <c r="Y15" s="1575"/>
    </row>
    <row r="16" spans="1:26" ht="18.75" customHeight="1" x14ac:dyDescent="0.25">
      <c r="B16" s="595">
        <v>9701</v>
      </c>
      <c r="C16" s="570" t="s">
        <v>1892</v>
      </c>
      <c r="D16" s="565" t="s">
        <v>1747</v>
      </c>
      <c r="E16" s="566" t="s">
        <v>1747</v>
      </c>
      <c r="F16" s="566" t="s">
        <v>1886</v>
      </c>
      <c r="G16" s="567">
        <v>27</v>
      </c>
      <c r="H16" s="566">
        <v>96</v>
      </c>
      <c r="I16" s="567">
        <v>15</v>
      </c>
      <c r="J16" s="568">
        <f t="shared" si="1"/>
        <v>4.9275000000000002</v>
      </c>
      <c r="K16" s="995"/>
      <c r="L16" s="964"/>
      <c r="M16" s="964"/>
      <c r="N16" s="964"/>
      <c r="O16" s="964"/>
      <c r="P16" s="964"/>
      <c r="Q16" s="964"/>
      <c r="R16" s="964"/>
      <c r="S16" s="996"/>
      <c r="T16" s="55">
        <f t="shared" si="2"/>
        <v>0</v>
      </c>
      <c r="U16" s="2">
        <f t="shared" si="3"/>
        <v>0</v>
      </c>
      <c r="V16" s="13">
        <f t="shared" si="4"/>
        <v>0</v>
      </c>
      <c r="W16" s="1493"/>
      <c r="X16" s="1574"/>
      <c r="Y16" s="1575"/>
    </row>
    <row r="17" spans="2:25" ht="18.75" x14ac:dyDescent="0.25">
      <c r="B17" s="581">
        <v>9702</v>
      </c>
      <c r="C17" s="570" t="s">
        <v>1893</v>
      </c>
      <c r="D17" s="565" t="s">
        <v>1747</v>
      </c>
      <c r="E17" s="566" t="s">
        <v>1747</v>
      </c>
      <c r="F17" s="566" t="s">
        <v>1886</v>
      </c>
      <c r="G17" s="567">
        <v>27</v>
      </c>
      <c r="H17" s="566">
        <v>96</v>
      </c>
      <c r="I17" s="567">
        <v>15</v>
      </c>
      <c r="J17" s="568">
        <f t="shared" si="1"/>
        <v>4.9275000000000002</v>
      </c>
      <c r="K17" s="995"/>
      <c r="L17" s="964"/>
      <c r="M17" s="964"/>
      <c r="N17" s="964"/>
      <c r="O17" s="964"/>
      <c r="P17" s="964"/>
      <c r="Q17" s="964"/>
      <c r="R17" s="964"/>
      <c r="S17" s="996"/>
      <c r="T17" s="55">
        <f t="shared" si="2"/>
        <v>0</v>
      </c>
      <c r="U17" s="2">
        <f t="shared" si="3"/>
        <v>0</v>
      </c>
      <c r="V17" s="13">
        <f t="shared" si="4"/>
        <v>0</v>
      </c>
      <c r="W17" s="1493"/>
      <c r="X17" s="1574"/>
      <c r="Y17" s="1575"/>
    </row>
    <row r="18" spans="2:25" ht="19.5" thickBot="1" x14ac:dyDescent="0.3">
      <c r="B18" s="596">
        <v>9799</v>
      </c>
      <c r="C18" s="572" t="s">
        <v>1894</v>
      </c>
      <c r="D18" s="573" t="s">
        <v>1747</v>
      </c>
      <c r="E18" s="574" t="s">
        <v>1747</v>
      </c>
      <c r="F18" s="574" t="s">
        <v>1886</v>
      </c>
      <c r="G18" s="576">
        <v>27</v>
      </c>
      <c r="H18" s="574">
        <v>96</v>
      </c>
      <c r="I18" s="576">
        <v>15</v>
      </c>
      <c r="J18" s="577">
        <f t="shared" si="1"/>
        <v>4.9275000000000002</v>
      </c>
      <c r="K18" s="997"/>
      <c r="L18" s="998"/>
      <c r="M18" s="998"/>
      <c r="N18" s="998"/>
      <c r="O18" s="998"/>
      <c r="P18" s="998"/>
      <c r="Q18" s="998"/>
      <c r="R18" s="998"/>
      <c r="S18" s="999"/>
      <c r="T18" s="56">
        <f t="shared" si="2"/>
        <v>0</v>
      </c>
      <c r="U18" s="1">
        <f t="shared" si="3"/>
        <v>0</v>
      </c>
      <c r="V18" s="329">
        <f t="shared" si="4"/>
        <v>0</v>
      </c>
      <c r="W18" s="1593"/>
      <c r="X18" s="1576"/>
      <c r="Y18" s="1577"/>
    </row>
    <row r="19" spans="2:25" ht="57" customHeight="1" thickBot="1" x14ac:dyDescent="0.3">
      <c r="B19" s="59"/>
      <c r="C19" s="470"/>
      <c r="D19" s="61"/>
      <c r="E19" s="61"/>
      <c r="F19" s="61"/>
      <c r="G19" s="61"/>
      <c r="H19" s="61"/>
      <c r="I19" s="61"/>
      <c r="J19" s="62"/>
      <c r="K19" s="63"/>
      <c r="L19" s="63"/>
      <c r="M19" s="63"/>
      <c r="N19" s="63"/>
      <c r="O19" s="63"/>
      <c r="P19" s="63"/>
      <c r="Q19" s="63"/>
      <c r="R19" s="63"/>
      <c r="S19" s="63"/>
      <c r="T19" s="64"/>
      <c r="U19" s="65"/>
      <c r="V19" s="66"/>
      <c r="W19" s="66"/>
      <c r="X19" s="66"/>
      <c r="Y19" s="67"/>
    </row>
    <row r="20" spans="2:25" ht="15.75" thickTop="1" x14ac:dyDescent="0.25">
      <c r="K20" s="69"/>
      <c r="L20" s="69"/>
      <c r="M20" s="69"/>
      <c r="N20" s="69"/>
      <c r="O20" s="69"/>
      <c r="P20" s="69"/>
      <c r="Q20" s="69"/>
      <c r="R20" s="69"/>
      <c r="S20" s="69"/>
      <c r="T20" s="69"/>
      <c r="U20" s="70"/>
      <c r="V20" s="71"/>
      <c r="W20" s="71"/>
    </row>
    <row r="21" spans="2:25" ht="21" customHeight="1" x14ac:dyDescent="0.25"/>
  </sheetData>
  <sheetProtection formatCells="0" formatColumns="0" formatRows="0" insertColumns="0" insertRows="0" insertHyperlinks="0" deleteRows="0" sort="0" autoFilter="0"/>
  <mergeCells count="16">
    <mergeCell ref="A1:Y1"/>
    <mergeCell ref="X10:Y18"/>
    <mergeCell ref="B5:Y5"/>
    <mergeCell ref="B6:J6"/>
    <mergeCell ref="L6:N6"/>
    <mergeCell ref="O6:R6"/>
    <mergeCell ref="T6:Y6"/>
    <mergeCell ref="B9:Y9"/>
    <mergeCell ref="W10:W18"/>
    <mergeCell ref="B2:P2"/>
    <mergeCell ref="Q2:Y4"/>
    <mergeCell ref="B3:P3"/>
    <mergeCell ref="B4:C4"/>
    <mergeCell ref="D4:J4"/>
    <mergeCell ref="K4:M4"/>
    <mergeCell ref="N4:P4"/>
  </mergeCells>
  <conditionalFormatting sqref="B2">
    <cfRule type="duplicateValues" dxfId="171" priority="1"/>
  </conditionalFormatting>
  <conditionalFormatting sqref="B3:B1048576">
    <cfRule type="duplicateValues" dxfId="170" priority="4"/>
  </conditionalFormatting>
  <conditionalFormatting sqref="Z9:Z17">
    <cfRule type="containsText" dxfId="169" priority="2" operator="containsText" text="Error">
      <formula>NOT(ISERROR(SEARCH("Error",Z9)))</formula>
    </cfRule>
  </conditionalFormatting>
  <pageMargins left="0.25" right="0.25" top="0.75" bottom="0.75" header="0.3" footer="0.3"/>
  <pageSetup scale="3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C5BC1-A848-40BE-B8EF-B4681E794710}">
  <sheetPr published="0"/>
  <dimension ref="A1:X37"/>
  <sheetViews>
    <sheetView workbookViewId="0">
      <selection activeCell="B35" sqref="B35"/>
    </sheetView>
  </sheetViews>
  <sheetFormatPr defaultRowHeight="15" x14ac:dyDescent="0.25"/>
  <cols>
    <col min="1" max="1" width="20.28515625" bestFit="1" customWidth="1"/>
    <col min="2" max="2" width="12.85546875" bestFit="1" customWidth="1"/>
  </cols>
  <sheetData>
    <row r="1" spans="1:24" ht="15.75" thickBot="1" x14ac:dyDescent="0.3"/>
    <row r="2" spans="1:24" ht="27" thickBot="1" x14ac:dyDescent="0.45">
      <c r="A2" s="1063" t="s">
        <v>5</v>
      </c>
      <c r="B2" s="1064" t="s">
        <v>6</v>
      </c>
    </row>
    <row r="3" spans="1:24" ht="15.75" thickBot="1" x14ac:dyDescent="0.3"/>
    <row r="4" spans="1:24" ht="96.75" customHeight="1" thickTop="1" thickBot="1" x14ac:dyDescent="0.35">
      <c r="A4" s="1185" t="s">
        <v>7</v>
      </c>
      <c r="B4" s="1186"/>
      <c r="C4" s="1186"/>
      <c r="D4" s="1186"/>
      <c r="E4" s="1186"/>
      <c r="F4" s="1186"/>
      <c r="G4" s="1186"/>
      <c r="H4" s="1186"/>
      <c r="I4" s="1186"/>
      <c r="J4" s="1186"/>
      <c r="K4" s="1186"/>
      <c r="L4" s="1186"/>
      <c r="M4" s="1186"/>
      <c r="N4" s="1186"/>
      <c r="O4" s="1186"/>
      <c r="P4" s="1186"/>
      <c r="Q4" s="1186"/>
      <c r="R4" s="1186"/>
      <c r="S4" s="1186"/>
      <c r="T4" s="1186"/>
      <c r="U4" s="1186"/>
      <c r="V4" s="1186"/>
      <c r="W4" s="1186"/>
      <c r="X4" s="1187"/>
    </row>
    <row r="5" spans="1:24" ht="15.75" hidden="1" thickTop="1" x14ac:dyDescent="0.25"/>
    <row r="6" spans="1:24" hidden="1" x14ac:dyDescent="0.25"/>
    <row r="7" spans="1:24" hidden="1" x14ac:dyDescent="0.25"/>
    <row r="8" spans="1:24" hidden="1" x14ac:dyDescent="0.25"/>
    <row r="9" spans="1:24" hidden="1" x14ac:dyDescent="0.25"/>
    <row r="10" spans="1:24" hidden="1" x14ac:dyDescent="0.25"/>
    <row r="11" spans="1:24" hidden="1" x14ac:dyDescent="0.25"/>
    <row r="12" spans="1:24" hidden="1" x14ac:dyDescent="0.25"/>
    <row r="13" spans="1:24" hidden="1" x14ac:dyDescent="0.25"/>
    <row r="14" spans="1:24" hidden="1" x14ac:dyDescent="0.25"/>
    <row r="15" spans="1:24" hidden="1" x14ac:dyDescent="0.25"/>
    <row r="16" spans="1:24"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t="16.5" thickTop="1" thickBot="1" x14ac:dyDescent="0.3"/>
    <row r="33" spans="1:2" ht="26.25" x14ac:dyDescent="0.4">
      <c r="A33" s="1065" t="s">
        <v>8</v>
      </c>
      <c r="B33" s="1066"/>
    </row>
    <row r="34" spans="1:2" ht="26.25" x14ac:dyDescent="0.4">
      <c r="A34" s="1067" t="s">
        <v>9</v>
      </c>
      <c r="B34" s="1068" t="s">
        <v>10</v>
      </c>
    </row>
    <row r="35" spans="1:2" ht="27" thickBot="1" x14ac:dyDescent="0.45">
      <c r="A35" s="1069" t="s">
        <v>11</v>
      </c>
      <c r="B35" s="1083">
        <v>5.36</v>
      </c>
    </row>
    <row r="37" spans="1:2" x14ac:dyDescent="0.25">
      <c r="B37" s="1082"/>
    </row>
  </sheetData>
  <mergeCells count="1">
    <mergeCell ref="A4:X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99FBE-2A61-4FCB-8239-883414E50E45}">
  <sheetPr codeName="Sheet21">
    <pageSetUpPr fitToPage="1"/>
  </sheetPr>
  <dimension ref="A1:Z14"/>
  <sheetViews>
    <sheetView showGridLines="0"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53.140625"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8" width="11.140625" style="58" customWidth="1"/>
    <col min="19" max="19" width="13" style="58" bestFit="1"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31"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c r="Z1" s="57"/>
    </row>
    <row r="2" spans="1:26" ht="33" customHeight="1" thickTop="1" thickBot="1" x14ac:dyDescent="0.3">
      <c r="B2" s="1504" t="s">
        <v>1680</v>
      </c>
      <c r="C2" s="1505"/>
      <c r="D2" s="1505"/>
      <c r="E2" s="1505"/>
      <c r="F2" s="1505"/>
      <c r="G2" s="1505"/>
      <c r="H2" s="1505"/>
      <c r="I2" s="1505"/>
      <c r="J2" s="1505"/>
      <c r="K2" s="1505"/>
      <c r="L2" s="1505"/>
      <c r="M2" s="1505"/>
      <c r="N2" s="1505"/>
      <c r="O2" s="1505"/>
      <c r="P2" s="1505"/>
      <c r="Q2" s="1498"/>
      <c r="R2" s="1499"/>
      <c r="S2" s="1499"/>
      <c r="T2" s="1499"/>
      <c r="U2" s="1499"/>
      <c r="V2" s="1499"/>
      <c r="W2" s="1499"/>
      <c r="X2" s="1499"/>
      <c r="Y2" s="1500"/>
      <c r="Z2" s="57"/>
    </row>
    <row r="3" spans="1:26" ht="40.9"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row>
    <row r="4" spans="1:26" ht="34.5"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c r="Z4" s="57"/>
    </row>
    <row r="5" spans="1:26" ht="47.4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row>
    <row r="6" spans="1:26" ht="66.75" customHeight="1" thickTop="1" thickBot="1" x14ac:dyDescent="0.3">
      <c r="B6" s="1480"/>
      <c r="C6" s="1481"/>
      <c r="D6" s="1481"/>
      <c r="E6" s="1481"/>
      <c r="F6" s="1481"/>
      <c r="G6" s="1481"/>
      <c r="H6" s="1481"/>
      <c r="I6" s="1481"/>
      <c r="J6" s="1482"/>
      <c r="K6" s="1135">
        <v>100299</v>
      </c>
      <c r="L6" s="1483" t="s">
        <v>1681</v>
      </c>
      <c r="M6" s="1483"/>
      <c r="N6" s="1483"/>
      <c r="O6" s="1484" t="s">
        <v>1895</v>
      </c>
      <c r="P6" s="1485"/>
      <c r="Q6" s="1485"/>
      <c r="R6" s="1485"/>
      <c r="S6" s="597">
        <v>5.2537000000000003</v>
      </c>
      <c r="T6" s="1631" t="s">
        <v>1884</v>
      </c>
      <c r="U6" s="1483"/>
      <c r="V6" s="1483"/>
      <c r="W6" s="1483"/>
      <c r="X6" s="1483"/>
      <c r="Y6" s="1589"/>
    </row>
    <row r="7" spans="1:26" ht="56.2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19.5" thickBot="1" x14ac:dyDescent="0.3">
      <c r="B8" s="48"/>
      <c r="C8" s="49"/>
      <c r="D8" s="50"/>
      <c r="E8" s="50"/>
      <c r="F8" s="50"/>
      <c r="G8" s="50"/>
      <c r="H8" s="50"/>
      <c r="I8" s="50"/>
      <c r="J8" s="51"/>
      <c r="K8" s="52">
        <f t="shared" ref="K8:V8" si="0">SUM(K10:K11)</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63" customHeight="1"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63" customHeight="1" x14ac:dyDescent="0.25">
      <c r="B10" s="579">
        <v>2137</v>
      </c>
      <c r="C10" s="591" t="s">
        <v>1896</v>
      </c>
      <c r="D10" s="559" t="s">
        <v>1747</v>
      </c>
      <c r="E10" s="560" t="s">
        <v>1747</v>
      </c>
      <c r="F10" s="560">
        <v>1</v>
      </c>
      <c r="G10" s="561">
        <v>8.5</v>
      </c>
      <c r="H10" s="560">
        <v>100</v>
      </c>
      <c r="I10" s="561">
        <v>8.5</v>
      </c>
      <c r="J10" s="562">
        <f t="shared" ref="J10:J11" si="1">$S$6*I10</f>
        <v>44.65645</v>
      </c>
      <c r="K10" s="993"/>
      <c r="L10" s="979"/>
      <c r="M10" s="979"/>
      <c r="N10" s="979"/>
      <c r="O10" s="979"/>
      <c r="P10" s="979"/>
      <c r="Q10" s="979"/>
      <c r="R10" s="979"/>
      <c r="S10" s="994"/>
      <c r="T10" s="54">
        <f t="shared" ref="T10:T11" si="2">SUM(K10:S10)</f>
        <v>0</v>
      </c>
      <c r="U10" s="3">
        <f t="shared" ref="U10:U11" si="3">T10*I10</f>
        <v>0</v>
      </c>
      <c r="V10" s="328">
        <f t="shared" ref="V10:V11" si="4">U10*$S$6</f>
        <v>0</v>
      </c>
      <c r="W10" s="1579" t="str">
        <f>_xlfn.CONCAT("$",'Total Sheet'!B34," per case for public LEAS / estimated $",'Total Sheet'!B35," for Nonpublic LEAs")</f>
        <v>$2.30 per case for public LEAS / estimated $5.36 for Nonpublic LEAs</v>
      </c>
      <c r="X10" s="1572" t="s">
        <v>1695</v>
      </c>
      <c r="Y10" s="1573"/>
    </row>
    <row r="11" spans="1:26" ht="70.900000000000006" customHeight="1" thickBot="1" x14ac:dyDescent="0.3">
      <c r="B11" s="596">
        <v>49602</v>
      </c>
      <c r="C11" s="572" t="s">
        <v>1897</v>
      </c>
      <c r="D11" s="573" t="s">
        <v>1747</v>
      </c>
      <c r="E11" s="574" t="s">
        <v>1747</v>
      </c>
      <c r="F11" s="574">
        <v>1</v>
      </c>
      <c r="G11" s="576">
        <v>7.94</v>
      </c>
      <c r="H11" s="574">
        <v>100</v>
      </c>
      <c r="I11" s="576">
        <v>4.29</v>
      </c>
      <c r="J11" s="577">
        <f t="shared" si="1"/>
        <v>22.538373</v>
      </c>
      <c r="K11" s="997"/>
      <c r="L11" s="998"/>
      <c r="M11" s="998"/>
      <c r="N11" s="998"/>
      <c r="O11" s="998"/>
      <c r="P11" s="998"/>
      <c r="Q11" s="998"/>
      <c r="R11" s="998"/>
      <c r="S11" s="999"/>
      <c r="T11" s="56">
        <f t="shared" si="2"/>
        <v>0</v>
      </c>
      <c r="U11" s="1">
        <f t="shared" si="3"/>
        <v>0</v>
      </c>
      <c r="V11" s="329">
        <f t="shared" si="4"/>
        <v>0</v>
      </c>
      <c r="W11" s="1581"/>
      <c r="X11" s="1576"/>
      <c r="Y11" s="1577"/>
    </row>
    <row r="12" spans="1:26" ht="56.25" customHeight="1" thickBot="1" x14ac:dyDescent="0.3">
      <c r="B12" s="59"/>
      <c r="C12" s="470"/>
      <c r="D12" s="61"/>
      <c r="E12" s="61"/>
      <c r="F12" s="61"/>
      <c r="G12" s="61"/>
      <c r="H12" s="61"/>
      <c r="I12" s="61"/>
      <c r="J12" s="62"/>
      <c r="K12" s="63"/>
      <c r="L12" s="63"/>
      <c r="M12" s="63"/>
      <c r="N12" s="63"/>
      <c r="O12" s="63"/>
      <c r="P12" s="63"/>
      <c r="Q12" s="63"/>
      <c r="R12" s="63"/>
      <c r="S12" s="63"/>
      <c r="T12" s="64"/>
      <c r="U12" s="65"/>
      <c r="V12" s="66"/>
      <c r="W12" s="66"/>
      <c r="X12" s="66"/>
      <c r="Y12" s="67"/>
    </row>
    <row r="13" spans="1:26" ht="15.75" thickTop="1" x14ac:dyDescent="0.25">
      <c r="K13" s="69"/>
      <c r="L13" s="69"/>
      <c r="M13" s="69"/>
      <c r="N13" s="69"/>
      <c r="O13" s="69"/>
      <c r="P13" s="69"/>
      <c r="Q13" s="69"/>
      <c r="R13" s="69"/>
      <c r="S13" s="69"/>
      <c r="T13" s="69"/>
      <c r="U13" s="70"/>
      <c r="V13" s="71"/>
      <c r="W13" s="71"/>
    </row>
    <row r="14" spans="1:26" ht="21" customHeight="1" x14ac:dyDescent="0.25"/>
  </sheetData>
  <sheetProtection formatCells="0" formatColumns="0" formatRows="0" insertColumns="0" insertRows="0" insertHyperlinks="0" deleteRows="0" sort="0" autoFilter="0"/>
  <mergeCells count="16">
    <mergeCell ref="A1:Y1"/>
    <mergeCell ref="X10:Y11"/>
    <mergeCell ref="B5:Y5"/>
    <mergeCell ref="B6:J6"/>
    <mergeCell ref="L6:N6"/>
    <mergeCell ref="O6:R6"/>
    <mergeCell ref="T6:Y6"/>
    <mergeCell ref="B9:Y9"/>
    <mergeCell ref="W10:W11"/>
    <mergeCell ref="B2:P2"/>
    <mergeCell ref="Q2:Y4"/>
    <mergeCell ref="B3:P3"/>
    <mergeCell ref="B4:C4"/>
    <mergeCell ref="D4:J4"/>
    <mergeCell ref="K4:M4"/>
    <mergeCell ref="N4:P4"/>
  </mergeCells>
  <conditionalFormatting sqref="B2">
    <cfRule type="duplicateValues" dxfId="168" priority="1"/>
  </conditionalFormatting>
  <conditionalFormatting sqref="B3:B1048576">
    <cfRule type="duplicateValues" dxfId="167" priority="4"/>
  </conditionalFormatting>
  <conditionalFormatting sqref="Z9:Z10">
    <cfRule type="containsText" dxfId="166" priority="2" operator="containsText" text="Error">
      <formula>NOT(ISERROR(SEARCH("Error",Z9)))</formula>
    </cfRule>
  </conditionalFormatting>
  <pageMargins left="0.25" right="0.25" top="0.75" bottom="0.75" header="0.3" footer="0.3"/>
  <pageSetup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1F009-E95D-418A-B969-784146CB15CE}">
  <sheetPr codeName="Sheet22">
    <pageSetUpPr fitToPage="1"/>
  </sheetPr>
  <dimension ref="A1:Y41"/>
  <sheetViews>
    <sheetView showGridLines="0" topLeftCell="A4"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35.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t="s">
        <v>1807</v>
      </c>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40.5" customHeight="1" thickTop="1" thickBot="1" x14ac:dyDescent="0.3">
      <c r="B7" s="1540"/>
      <c r="C7" s="1541"/>
      <c r="D7" s="1541"/>
      <c r="E7" s="1541"/>
      <c r="F7" s="1541"/>
      <c r="G7" s="1541"/>
      <c r="H7" s="1541"/>
      <c r="I7" s="1541"/>
      <c r="J7" s="1541"/>
      <c r="K7" s="1146">
        <v>110244</v>
      </c>
      <c r="L7" s="1542" t="s">
        <v>1681</v>
      </c>
      <c r="M7" s="1542"/>
      <c r="N7" s="1542"/>
      <c r="O7" s="1543" t="s">
        <v>1898</v>
      </c>
      <c r="P7" s="1578"/>
      <c r="Q7" s="1578"/>
      <c r="R7" s="1578"/>
      <c r="S7" s="578">
        <v>1.8265</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SUM(U15:U31)</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SUM(K15:K63)</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x14ac:dyDescent="0.25">
      <c r="B15" s="592">
        <v>126</v>
      </c>
      <c r="C15" s="570" t="s">
        <v>1899</v>
      </c>
      <c r="D15" s="565">
        <v>2</v>
      </c>
      <c r="E15" s="566">
        <v>1</v>
      </c>
      <c r="F15" s="566">
        <v>0</v>
      </c>
      <c r="G15" s="567">
        <v>28.531250000000004</v>
      </c>
      <c r="H15" s="566">
        <v>110</v>
      </c>
      <c r="I15" s="567">
        <v>8.56</v>
      </c>
      <c r="J15" s="580">
        <f t="shared" ref="J15:J31" si="1">$S$7*I15</f>
        <v>15.634840000000001</v>
      </c>
      <c r="K15" s="993"/>
      <c r="L15" s="979"/>
      <c r="M15" s="979"/>
      <c r="N15" s="979"/>
      <c r="O15" s="979"/>
      <c r="P15" s="979"/>
      <c r="Q15" s="979"/>
      <c r="R15" s="979"/>
      <c r="S15" s="994"/>
      <c r="T15" s="54">
        <f t="shared" ref="T15:T31" si="2">SUM(K15:S15)</f>
        <v>0</v>
      </c>
      <c r="U15" s="325">
        <f t="shared" ref="U15:U31" si="3">T15*I15</f>
        <v>0</v>
      </c>
      <c r="V15" s="328">
        <f t="shared" ref="V15:V31" si="4">U15*$S$7</f>
        <v>0</v>
      </c>
      <c r="W15" s="1572" t="s">
        <v>1695</v>
      </c>
      <c r="X15" s="1573"/>
    </row>
    <row r="16" spans="1:25" ht="19.5" customHeight="1" x14ac:dyDescent="0.25">
      <c r="B16" s="593">
        <v>316</v>
      </c>
      <c r="C16" s="570" t="s">
        <v>1900</v>
      </c>
      <c r="D16" s="565">
        <v>2</v>
      </c>
      <c r="E16" s="566">
        <v>2</v>
      </c>
      <c r="F16" s="566">
        <v>0</v>
      </c>
      <c r="G16" s="567">
        <v>13.359375</v>
      </c>
      <c r="H16" s="566">
        <v>45</v>
      </c>
      <c r="I16" s="567">
        <v>2.81</v>
      </c>
      <c r="J16" s="568">
        <f t="shared" si="1"/>
        <v>5.1324649999999998</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593">
        <v>425</v>
      </c>
      <c r="C17" s="570" t="s">
        <v>1901</v>
      </c>
      <c r="D17" s="565">
        <v>2</v>
      </c>
      <c r="E17" s="566">
        <v>1.5</v>
      </c>
      <c r="F17" s="566">
        <v>0</v>
      </c>
      <c r="G17" s="567">
        <v>20.125</v>
      </c>
      <c r="H17" s="566">
        <v>70</v>
      </c>
      <c r="I17" s="567">
        <v>5.45</v>
      </c>
      <c r="J17" s="568">
        <f t="shared" si="1"/>
        <v>9.9544250000000005</v>
      </c>
      <c r="K17" s="995"/>
      <c r="L17" s="964"/>
      <c r="M17" s="964"/>
      <c r="N17" s="964"/>
      <c r="O17" s="964"/>
      <c r="P17" s="964"/>
      <c r="Q17" s="964"/>
      <c r="R17" s="964"/>
      <c r="S17" s="996"/>
      <c r="T17" s="55">
        <f t="shared" si="2"/>
        <v>0</v>
      </c>
      <c r="U17" s="326">
        <f t="shared" si="3"/>
        <v>0</v>
      </c>
      <c r="V17" s="13">
        <f t="shared" si="4"/>
        <v>0</v>
      </c>
      <c r="W17" s="1574"/>
      <c r="X17" s="1575"/>
    </row>
    <row r="18" spans="2:24" ht="19.5" customHeight="1" x14ac:dyDescent="0.25">
      <c r="B18" s="593">
        <v>6715</v>
      </c>
      <c r="C18" s="570" t="s">
        <v>1902</v>
      </c>
      <c r="D18" s="565">
        <v>2</v>
      </c>
      <c r="E18" s="566">
        <v>2</v>
      </c>
      <c r="F18" s="566">
        <v>0</v>
      </c>
      <c r="G18" s="567">
        <v>12.937499999999998</v>
      </c>
      <c r="H18" s="566">
        <v>45</v>
      </c>
      <c r="I18" s="567">
        <v>1.4</v>
      </c>
      <c r="J18" s="568">
        <f t="shared" si="1"/>
        <v>2.5570999999999997</v>
      </c>
      <c r="K18" s="995"/>
      <c r="L18" s="964"/>
      <c r="M18" s="964"/>
      <c r="N18" s="964"/>
      <c r="O18" s="964"/>
      <c r="P18" s="964"/>
      <c r="Q18" s="964"/>
      <c r="R18" s="964"/>
      <c r="S18" s="996"/>
      <c r="T18" s="55">
        <f t="shared" si="2"/>
        <v>0</v>
      </c>
      <c r="U18" s="326">
        <f t="shared" si="3"/>
        <v>0</v>
      </c>
      <c r="V18" s="13">
        <f t="shared" si="4"/>
        <v>0</v>
      </c>
      <c r="W18" s="1574"/>
      <c r="X18" s="1575"/>
    </row>
    <row r="19" spans="2:24" ht="19.5" customHeight="1" x14ac:dyDescent="0.25">
      <c r="B19" s="593">
        <v>6721</v>
      </c>
      <c r="C19" s="570" t="s">
        <v>1903</v>
      </c>
      <c r="D19" s="565">
        <v>2</v>
      </c>
      <c r="E19" s="566">
        <v>2</v>
      </c>
      <c r="F19" s="566">
        <v>0</v>
      </c>
      <c r="G19" s="567">
        <v>14.0625</v>
      </c>
      <c r="H19" s="566">
        <v>45</v>
      </c>
      <c r="I19" s="567">
        <v>1.4</v>
      </c>
      <c r="J19" s="568">
        <f t="shared" si="1"/>
        <v>2.5570999999999997</v>
      </c>
      <c r="K19" s="995"/>
      <c r="L19" s="964"/>
      <c r="M19" s="964"/>
      <c r="N19" s="964"/>
      <c r="O19" s="964"/>
      <c r="P19" s="964"/>
      <c r="Q19" s="964"/>
      <c r="R19" s="964"/>
      <c r="S19" s="996"/>
      <c r="T19" s="55">
        <f t="shared" si="2"/>
        <v>0</v>
      </c>
      <c r="U19" s="326">
        <f t="shared" si="3"/>
        <v>0</v>
      </c>
      <c r="V19" s="13">
        <f t="shared" si="4"/>
        <v>0</v>
      </c>
      <c r="W19" s="1574"/>
      <c r="X19" s="1575"/>
    </row>
    <row r="20" spans="2:24" ht="19.5" customHeight="1" x14ac:dyDescent="0.25">
      <c r="B20" s="593">
        <v>37619</v>
      </c>
      <c r="C20" s="570" t="s">
        <v>1904</v>
      </c>
      <c r="D20" s="565">
        <v>1.5</v>
      </c>
      <c r="E20" s="566">
        <v>1.75</v>
      </c>
      <c r="F20" s="566">
        <v>0</v>
      </c>
      <c r="G20" s="567">
        <v>15</v>
      </c>
      <c r="H20" s="566">
        <v>60</v>
      </c>
      <c r="I20" s="567">
        <v>1.87</v>
      </c>
      <c r="J20" s="568">
        <f t="shared" si="1"/>
        <v>3.4155550000000003</v>
      </c>
      <c r="K20" s="995"/>
      <c r="L20" s="964"/>
      <c r="M20" s="964"/>
      <c r="N20" s="964"/>
      <c r="O20" s="964"/>
      <c r="P20" s="964"/>
      <c r="Q20" s="964"/>
      <c r="R20" s="964"/>
      <c r="S20" s="996"/>
      <c r="T20" s="55">
        <f t="shared" si="2"/>
        <v>0</v>
      </c>
      <c r="U20" s="326">
        <f t="shared" si="3"/>
        <v>0</v>
      </c>
      <c r="V20" s="13">
        <f t="shared" si="4"/>
        <v>0</v>
      </c>
      <c r="W20" s="1574"/>
      <c r="X20" s="1575"/>
    </row>
    <row r="21" spans="2:24" ht="19.5" customHeight="1" x14ac:dyDescent="0.25">
      <c r="B21" s="593">
        <v>37621</v>
      </c>
      <c r="C21" s="570" t="s">
        <v>1905</v>
      </c>
      <c r="D21" s="565">
        <v>1</v>
      </c>
      <c r="E21" s="566">
        <v>1.75</v>
      </c>
      <c r="F21" s="566">
        <v>0</v>
      </c>
      <c r="G21" s="567">
        <v>12</v>
      </c>
      <c r="H21" s="566">
        <v>60</v>
      </c>
      <c r="I21" s="567">
        <v>1.87</v>
      </c>
      <c r="J21" s="568">
        <f t="shared" si="1"/>
        <v>3.4155550000000003</v>
      </c>
      <c r="K21" s="995"/>
      <c r="L21" s="964"/>
      <c r="M21" s="964"/>
      <c r="N21" s="964"/>
      <c r="O21" s="964"/>
      <c r="P21" s="964"/>
      <c r="Q21" s="964"/>
      <c r="R21" s="964"/>
      <c r="S21" s="996"/>
      <c r="T21" s="55">
        <f t="shared" si="2"/>
        <v>0</v>
      </c>
      <c r="U21" s="326">
        <f t="shared" si="3"/>
        <v>0</v>
      </c>
      <c r="V21" s="13">
        <f t="shared" si="4"/>
        <v>0</v>
      </c>
      <c r="W21" s="1574"/>
      <c r="X21" s="1575"/>
    </row>
    <row r="22" spans="2:24" ht="19.5" customHeight="1" x14ac:dyDescent="0.25">
      <c r="B22" s="592">
        <v>37623</v>
      </c>
      <c r="C22" s="570" t="s">
        <v>1906</v>
      </c>
      <c r="D22" s="565">
        <v>1</v>
      </c>
      <c r="E22" s="566">
        <v>1.25</v>
      </c>
      <c r="F22" s="566">
        <v>0</v>
      </c>
      <c r="G22" s="567">
        <v>9</v>
      </c>
      <c r="H22" s="566">
        <v>60</v>
      </c>
      <c r="I22" s="567">
        <v>1.87</v>
      </c>
      <c r="J22" s="568">
        <f t="shared" si="1"/>
        <v>3.4155550000000003</v>
      </c>
      <c r="K22" s="995"/>
      <c r="L22" s="964"/>
      <c r="M22" s="964"/>
      <c r="N22" s="964"/>
      <c r="O22" s="964"/>
      <c r="P22" s="964"/>
      <c r="Q22" s="964"/>
      <c r="R22" s="964"/>
      <c r="S22" s="996"/>
      <c r="T22" s="55">
        <f t="shared" si="2"/>
        <v>0</v>
      </c>
      <c r="U22" s="326">
        <f t="shared" si="3"/>
        <v>0</v>
      </c>
      <c r="V22" s="13">
        <f t="shared" si="4"/>
        <v>0</v>
      </c>
      <c r="W22" s="1574"/>
      <c r="X22" s="1575"/>
    </row>
    <row r="23" spans="2:24" ht="19.5" customHeight="1" x14ac:dyDescent="0.25">
      <c r="B23" s="593">
        <v>80582</v>
      </c>
      <c r="C23" s="570" t="s">
        <v>1907</v>
      </c>
      <c r="D23" s="565">
        <v>2</v>
      </c>
      <c r="E23" s="566">
        <v>2</v>
      </c>
      <c r="F23" s="566">
        <v>0</v>
      </c>
      <c r="G23" s="567">
        <v>15</v>
      </c>
      <c r="H23" s="566">
        <v>48</v>
      </c>
      <c r="I23" s="567">
        <v>6</v>
      </c>
      <c r="J23" s="568">
        <f t="shared" si="1"/>
        <v>10.959</v>
      </c>
      <c r="K23" s="995"/>
      <c r="L23" s="964"/>
      <c r="M23" s="964"/>
      <c r="N23" s="964"/>
      <c r="O23" s="964"/>
      <c r="P23" s="964"/>
      <c r="Q23" s="964"/>
      <c r="R23" s="964"/>
      <c r="S23" s="996"/>
      <c r="T23" s="55">
        <f t="shared" si="2"/>
        <v>0</v>
      </c>
      <c r="U23" s="326">
        <f t="shared" si="3"/>
        <v>0</v>
      </c>
      <c r="V23" s="13">
        <f t="shared" si="4"/>
        <v>0</v>
      </c>
      <c r="W23" s="1574"/>
      <c r="X23" s="1575"/>
    </row>
    <row r="24" spans="2:24" ht="19.5" customHeight="1" x14ac:dyDescent="0.25">
      <c r="B24" s="593">
        <v>80584</v>
      </c>
      <c r="C24" s="570" t="s">
        <v>1908</v>
      </c>
      <c r="D24" s="565">
        <v>2</v>
      </c>
      <c r="E24" s="566">
        <v>2</v>
      </c>
      <c r="F24" s="566">
        <v>0</v>
      </c>
      <c r="G24" s="567">
        <v>15.809999999999999</v>
      </c>
      <c r="H24" s="566">
        <v>48</v>
      </c>
      <c r="I24" s="567">
        <v>3</v>
      </c>
      <c r="J24" s="568">
        <f t="shared" si="1"/>
        <v>5.4794999999999998</v>
      </c>
      <c r="K24" s="995"/>
      <c r="L24" s="964"/>
      <c r="M24" s="964"/>
      <c r="N24" s="964"/>
      <c r="O24" s="964"/>
      <c r="P24" s="964"/>
      <c r="Q24" s="964"/>
      <c r="R24" s="964"/>
      <c r="S24" s="996"/>
      <c r="T24" s="55">
        <f t="shared" si="2"/>
        <v>0</v>
      </c>
      <c r="U24" s="326">
        <f t="shared" si="3"/>
        <v>0</v>
      </c>
      <c r="V24" s="13">
        <f t="shared" si="4"/>
        <v>0</v>
      </c>
      <c r="W24" s="1574"/>
      <c r="X24" s="1575"/>
    </row>
    <row r="25" spans="2:24" ht="19.5" customHeight="1" x14ac:dyDescent="0.25">
      <c r="B25" s="593" t="s">
        <v>1909</v>
      </c>
      <c r="C25" s="570" t="s">
        <v>1910</v>
      </c>
      <c r="D25" s="565">
        <v>2</v>
      </c>
      <c r="E25" s="566">
        <v>2</v>
      </c>
      <c r="F25" s="566" t="s">
        <v>1911</v>
      </c>
      <c r="G25" s="567">
        <v>27.759375000000002</v>
      </c>
      <c r="H25" s="566">
        <v>105</v>
      </c>
      <c r="I25" s="567">
        <v>8.5299999999999994</v>
      </c>
      <c r="J25" s="568">
        <f t="shared" si="1"/>
        <v>15.580044999999998</v>
      </c>
      <c r="K25" s="995"/>
      <c r="L25" s="964"/>
      <c r="M25" s="964"/>
      <c r="N25" s="964"/>
      <c r="O25" s="964"/>
      <c r="P25" s="964"/>
      <c r="Q25" s="964"/>
      <c r="R25" s="964"/>
      <c r="S25" s="996"/>
      <c r="T25" s="55">
        <f t="shared" si="2"/>
        <v>0</v>
      </c>
      <c r="U25" s="326">
        <f t="shared" si="3"/>
        <v>0</v>
      </c>
      <c r="V25" s="13">
        <f t="shared" si="4"/>
        <v>0</v>
      </c>
      <c r="W25" s="1574"/>
      <c r="X25" s="1575"/>
    </row>
    <row r="26" spans="2:24" ht="19.5" customHeight="1" x14ac:dyDescent="0.25">
      <c r="B26" s="593" t="s">
        <v>1912</v>
      </c>
      <c r="C26" s="570" t="s">
        <v>1913</v>
      </c>
      <c r="D26" s="565">
        <v>2</v>
      </c>
      <c r="E26" s="566">
        <v>2</v>
      </c>
      <c r="F26" s="566">
        <v>0</v>
      </c>
      <c r="G26" s="567">
        <v>28.22</v>
      </c>
      <c r="H26" s="566">
        <v>105</v>
      </c>
      <c r="I26" s="567">
        <v>4.1399999999999997</v>
      </c>
      <c r="J26" s="568">
        <f t="shared" si="1"/>
        <v>7.5617099999999997</v>
      </c>
      <c r="K26" s="995"/>
      <c r="L26" s="964"/>
      <c r="M26" s="964"/>
      <c r="N26" s="964"/>
      <c r="O26" s="964"/>
      <c r="P26" s="964"/>
      <c r="Q26" s="964"/>
      <c r="R26" s="964"/>
      <c r="S26" s="996"/>
      <c r="T26" s="55">
        <f t="shared" si="2"/>
        <v>0</v>
      </c>
      <c r="U26" s="326">
        <f t="shared" si="3"/>
        <v>0</v>
      </c>
      <c r="V26" s="13">
        <f t="shared" si="4"/>
        <v>0</v>
      </c>
      <c r="W26" s="1574"/>
      <c r="X26" s="1575"/>
    </row>
    <row r="27" spans="2:24" ht="19.5" customHeight="1" x14ac:dyDescent="0.25">
      <c r="B27" s="593" t="s">
        <v>1914</v>
      </c>
      <c r="C27" s="570" t="s">
        <v>1915</v>
      </c>
      <c r="D27" s="565">
        <v>2</v>
      </c>
      <c r="E27" s="566">
        <v>2</v>
      </c>
      <c r="F27" s="566" t="s">
        <v>1911</v>
      </c>
      <c r="G27" s="567">
        <v>27.56</v>
      </c>
      <c r="H27" s="566">
        <v>105</v>
      </c>
      <c r="I27" s="567">
        <v>10.43</v>
      </c>
      <c r="J27" s="568">
        <f t="shared" si="1"/>
        <v>19.050394999999998</v>
      </c>
      <c r="K27" s="995"/>
      <c r="L27" s="964"/>
      <c r="M27" s="964"/>
      <c r="N27" s="964"/>
      <c r="O27" s="964"/>
      <c r="P27" s="964"/>
      <c r="Q27" s="964"/>
      <c r="R27" s="964"/>
      <c r="S27" s="996"/>
      <c r="T27" s="55">
        <f t="shared" si="2"/>
        <v>0</v>
      </c>
      <c r="U27" s="326">
        <f t="shared" si="3"/>
        <v>0</v>
      </c>
      <c r="V27" s="13">
        <f t="shared" si="4"/>
        <v>0</v>
      </c>
      <c r="W27" s="1574"/>
      <c r="X27" s="1575"/>
    </row>
    <row r="28" spans="2:24" ht="19.5" customHeight="1" x14ac:dyDescent="0.25">
      <c r="B28" s="593" t="s">
        <v>1916</v>
      </c>
      <c r="C28" s="570" t="s">
        <v>1917</v>
      </c>
      <c r="D28" s="565">
        <v>2</v>
      </c>
      <c r="E28" s="566">
        <v>2</v>
      </c>
      <c r="F28" s="566">
        <v>0</v>
      </c>
      <c r="G28" s="567">
        <v>27.56</v>
      </c>
      <c r="H28" s="566">
        <v>105</v>
      </c>
      <c r="I28" s="567">
        <v>10.43</v>
      </c>
      <c r="J28" s="568">
        <f t="shared" si="1"/>
        <v>19.050394999999998</v>
      </c>
      <c r="K28" s="995"/>
      <c r="L28" s="964"/>
      <c r="M28" s="964"/>
      <c r="N28" s="964"/>
      <c r="O28" s="964"/>
      <c r="P28" s="964"/>
      <c r="Q28" s="964"/>
      <c r="R28" s="964"/>
      <c r="S28" s="996"/>
      <c r="T28" s="55">
        <f t="shared" si="2"/>
        <v>0</v>
      </c>
      <c r="U28" s="326">
        <f t="shared" si="3"/>
        <v>0</v>
      </c>
      <c r="V28" s="13">
        <f t="shared" si="4"/>
        <v>0</v>
      </c>
      <c r="W28" s="1574"/>
      <c r="X28" s="1575"/>
    </row>
    <row r="29" spans="2:24" ht="19.5" customHeight="1" x14ac:dyDescent="0.25">
      <c r="B29" s="593" t="s">
        <v>1918</v>
      </c>
      <c r="C29" s="570" t="s">
        <v>1919</v>
      </c>
      <c r="D29" s="565">
        <v>1</v>
      </c>
      <c r="E29" s="566">
        <v>1</v>
      </c>
      <c r="F29" s="566">
        <v>0</v>
      </c>
      <c r="G29" s="567">
        <v>14</v>
      </c>
      <c r="H29" s="566">
        <v>112</v>
      </c>
      <c r="I29" s="567">
        <v>7</v>
      </c>
      <c r="J29" s="568">
        <f t="shared" si="1"/>
        <v>12.785500000000001</v>
      </c>
      <c r="K29" s="995"/>
      <c r="L29" s="964"/>
      <c r="M29" s="964"/>
      <c r="N29" s="964"/>
      <c r="O29" s="964"/>
      <c r="P29" s="964"/>
      <c r="Q29" s="964"/>
      <c r="R29" s="964"/>
      <c r="S29" s="996"/>
      <c r="T29" s="55">
        <f t="shared" si="2"/>
        <v>0</v>
      </c>
      <c r="U29" s="326">
        <f t="shared" si="3"/>
        <v>0</v>
      </c>
      <c r="V29" s="13">
        <f t="shared" si="4"/>
        <v>0</v>
      </c>
      <c r="W29" s="1574"/>
      <c r="X29" s="1575"/>
    </row>
    <row r="30" spans="2:24" ht="19.5" customHeight="1" x14ac:dyDescent="0.25">
      <c r="B30" s="593" t="s">
        <v>1920</v>
      </c>
      <c r="C30" s="570" t="s">
        <v>1921</v>
      </c>
      <c r="D30" s="565">
        <v>2</v>
      </c>
      <c r="E30" s="566">
        <v>2</v>
      </c>
      <c r="F30" s="566">
        <v>0</v>
      </c>
      <c r="G30" s="567">
        <v>32</v>
      </c>
      <c r="H30" s="566">
        <v>128</v>
      </c>
      <c r="I30" s="567">
        <v>16</v>
      </c>
      <c r="J30" s="568">
        <f t="shared" si="1"/>
        <v>29.224</v>
      </c>
      <c r="K30" s="995"/>
      <c r="L30" s="964"/>
      <c r="M30" s="964"/>
      <c r="N30" s="964"/>
      <c r="O30" s="964"/>
      <c r="P30" s="964"/>
      <c r="Q30" s="964"/>
      <c r="R30" s="964"/>
      <c r="S30" s="996"/>
      <c r="T30" s="55">
        <f t="shared" si="2"/>
        <v>0</v>
      </c>
      <c r="U30" s="326">
        <f t="shared" si="3"/>
        <v>0</v>
      </c>
      <c r="V30" s="13">
        <f t="shared" si="4"/>
        <v>0</v>
      </c>
      <c r="W30" s="1574"/>
      <c r="X30" s="1575"/>
    </row>
    <row r="31" spans="2:24" ht="19.5" customHeight="1" thickBot="1" x14ac:dyDescent="0.3">
      <c r="B31" s="594" t="s">
        <v>1922</v>
      </c>
      <c r="C31" s="572" t="s">
        <v>1923</v>
      </c>
      <c r="D31" s="573">
        <v>2</v>
      </c>
      <c r="E31" s="574">
        <v>2</v>
      </c>
      <c r="F31" s="574">
        <v>0</v>
      </c>
      <c r="G31" s="576">
        <v>31.7925</v>
      </c>
      <c r="H31" s="574">
        <v>108</v>
      </c>
      <c r="I31" s="576">
        <v>13.5</v>
      </c>
      <c r="J31" s="577">
        <f t="shared" si="1"/>
        <v>24.65775</v>
      </c>
      <c r="K31" s="997"/>
      <c r="L31" s="998"/>
      <c r="M31" s="998"/>
      <c r="N31" s="998"/>
      <c r="O31" s="998"/>
      <c r="P31" s="998"/>
      <c r="Q31" s="998"/>
      <c r="R31" s="998"/>
      <c r="S31" s="999"/>
      <c r="T31" s="56">
        <f t="shared" si="2"/>
        <v>0</v>
      </c>
      <c r="U31" s="327">
        <f t="shared" si="3"/>
        <v>0</v>
      </c>
      <c r="V31" s="329">
        <f t="shared" si="4"/>
        <v>0</v>
      </c>
      <c r="W31" s="1576"/>
      <c r="X31" s="1577"/>
    </row>
    <row r="32" spans="2:24" ht="23.85" customHeight="1" x14ac:dyDescent="0.25">
      <c r="B32" s="1514" t="s">
        <v>1743</v>
      </c>
      <c r="C32" s="1515"/>
      <c r="D32" s="1515"/>
      <c r="E32" s="1515"/>
      <c r="F32" s="1515"/>
      <c r="G32" s="1515"/>
      <c r="H32" s="1515"/>
      <c r="I32" s="1515"/>
      <c r="J32" s="1515"/>
      <c r="K32" s="1515"/>
      <c r="L32" s="1515"/>
      <c r="M32" s="1515"/>
      <c r="N32" s="1515"/>
      <c r="O32" s="1515"/>
      <c r="P32" s="1515"/>
      <c r="Q32" s="1515"/>
      <c r="R32" s="1515"/>
      <c r="S32" s="1515"/>
      <c r="T32" s="1515"/>
      <c r="U32" s="1515"/>
      <c r="V32" s="1515"/>
      <c r="W32" s="1515"/>
      <c r="X32" s="1516"/>
    </row>
    <row r="33" spans="2:24" ht="23.85" customHeight="1" x14ac:dyDescent="0.25">
      <c r="B33" s="1514"/>
      <c r="C33" s="1515"/>
      <c r="D33" s="1515"/>
      <c r="E33" s="1515"/>
      <c r="F33" s="1515"/>
      <c r="G33" s="1515"/>
      <c r="H33" s="1515"/>
      <c r="I33" s="1515"/>
      <c r="J33" s="1515"/>
      <c r="K33" s="1515"/>
      <c r="L33" s="1515"/>
      <c r="M33" s="1515"/>
      <c r="N33" s="1515"/>
      <c r="O33" s="1515"/>
      <c r="P33" s="1515"/>
      <c r="Q33" s="1515"/>
      <c r="R33" s="1515"/>
      <c r="S33" s="1515"/>
      <c r="T33" s="1515"/>
      <c r="U33" s="1515"/>
      <c r="V33" s="1515"/>
      <c r="W33" s="1515"/>
      <c r="X33" s="1516"/>
    </row>
    <row r="34" spans="2:24" ht="0.75" customHeight="1" x14ac:dyDescent="0.25">
      <c r="B34" s="1514"/>
      <c r="C34" s="1515"/>
      <c r="D34" s="1515"/>
      <c r="E34" s="1515"/>
      <c r="F34" s="1515"/>
      <c r="G34" s="1515"/>
      <c r="H34" s="1515"/>
      <c r="I34" s="1515"/>
      <c r="J34" s="1515"/>
      <c r="K34" s="1515"/>
      <c r="L34" s="1515"/>
      <c r="M34" s="1515"/>
      <c r="N34" s="1515"/>
      <c r="O34" s="1515"/>
      <c r="P34" s="1515"/>
      <c r="Q34" s="1515"/>
      <c r="R34" s="1515"/>
      <c r="S34" s="1515"/>
      <c r="T34" s="1515"/>
      <c r="U34" s="1515"/>
      <c r="V34" s="1515"/>
      <c r="W34" s="1515"/>
      <c r="X34" s="1516"/>
    </row>
    <row r="35" spans="2:24" ht="33.75" customHeight="1" thickBot="1" x14ac:dyDescent="0.3">
      <c r="B35" s="1517"/>
      <c r="C35" s="1518"/>
      <c r="D35" s="1518"/>
      <c r="E35" s="1518"/>
      <c r="F35" s="1518"/>
      <c r="G35" s="1518"/>
      <c r="H35" s="1518"/>
      <c r="I35" s="1518"/>
      <c r="J35" s="1518"/>
      <c r="K35" s="1518"/>
      <c r="L35" s="1518"/>
      <c r="M35" s="1518"/>
      <c r="N35" s="1518"/>
      <c r="O35" s="1518"/>
      <c r="P35" s="1518"/>
      <c r="Q35" s="1518"/>
      <c r="R35" s="1518"/>
      <c r="S35" s="1518"/>
      <c r="T35" s="1518"/>
      <c r="U35" s="1518"/>
      <c r="V35" s="1518"/>
      <c r="W35" s="1518"/>
      <c r="X35" s="1519"/>
    </row>
    <row r="36" spans="2:24" ht="58.5" customHeight="1" thickTop="1" thickBot="1" x14ac:dyDescent="0.3">
      <c r="B36" s="1564"/>
      <c r="C36" s="1564"/>
      <c r="D36" s="1564"/>
      <c r="E36" s="1564"/>
      <c r="F36" s="1564"/>
      <c r="G36" s="1564"/>
      <c r="H36" s="1564"/>
      <c r="I36" s="1564"/>
      <c r="J36" s="1564"/>
      <c r="K36" s="1564"/>
      <c r="L36" s="1564"/>
      <c r="M36" s="1564"/>
      <c r="N36" s="1564"/>
      <c r="O36" s="1564"/>
      <c r="P36" s="1564"/>
      <c r="Q36" s="1564"/>
      <c r="R36" s="1564"/>
      <c r="S36" s="1564"/>
      <c r="T36" s="1564"/>
      <c r="U36" s="1564"/>
      <c r="V36" s="1564"/>
      <c r="W36" s="1564"/>
      <c r="X36" s="1564"/>
    </row>
    <row r="37" spans="2:24" ht="24" x14ac:dyDescent="0.4">
      <c r="C37" s="1546" t="s">
        <v>1744</v>
      </c>
      <c r="D37" s="1547"/>
      <c r="E37" s="1547"/>
      <c r="F37" s="1547"/>
      <c r="G37" s="1548"/>
    </row>
    <row r="38" spans="2:24" x14ac:dyDescent="0.25">
      <c r="C38" s="1549"/>
      <c r="D38" s="1550"/>
      <c r="E38" s="1550"/>
      <c r="F38" s="1550"/>
      <c r="G38" s="1551"/>
    </row>
    <row r="39" spans="2:24" x14ac:dyDescent="0.25">
      <c r="C39" s="1552"/>
      <c r="D39" s="1553"/>
      <c r="E39" s="1553"/>
      <c r="F39" s="1553"/>
      <c r="G39" s="1554"/>
    </row>
    <row r="40" spans="2:24" x14ac:dyDescent="0.25">
      <c r="C40" s="1552"/>
      <c r="D40" s="1553"/>
      <c r="E40" s="1553"/>
      <c r="F40" s="1553"/>
      <c r="G40" s="1554"/>
    </row>
    <row r="41" spans="2:24" ht="15.75" thickBot="1" x14ac:dyDescent="0.3">
      <c r="C41" s="1555"/>
      <c r="D41" s="1556"/>
      <c r="E41" s="1556"/>
      <c r="F41" s="1556"/>
      <c r="G41" s="1557"/>
    </row>
  </sheetData>
  <sheetProtection formatCells="0" formatColumns="0" formatRows="0" insertColumns="0" insertRows="0" insertHyperlinks="0" deleteRows="0" sort="0" autoFilter="0"/>
  <mergeCells count="29">
    <mergeCell ref="A1:Y1"/>
    <mergeCell ref="B36:X36"/>
    <mergeCell ref="N4:P4"/>
    <mergeCell ref="B5:X5"/>
    <mergeCell ref="B6:X6"/>
    <mergeCell ref="B7:J7"/>
    <mergeCell ref="L7:N7"/>
    <mergeCell ref="O7:R7"/>
    <mergeCell ref="T7:X7"/>
    <mergeCell ref="L9:Q9"/>
    <mergeCell ref="S9:X9"/>
    <mergeCell ref="S8:X8"/>
    <mergeCell ref="E9:J9"/>
    <mergeCell ref="C37:G37"/>
    <mergeCell ref="C38:G41"/>
    <mergeCell ref="B2:P2"/>
    <mergeCell ref="Q2:X4"/>
    <mergeCell ref="B3:P3"/>
    <mergeCell ref="B4:C4"/>
    <mergeCell ref="D4:J4"/>
    <mergeCell ref="K4:M4"/>
    <mergeCell ref="B10:X10"/>
    <mergeCell ref="B11:X11"/>
    <mergeCell ref="W15:X31"/>
    <mergeCell ref="B32:X33"/>
    <mergeCell ref="B34:X35"/>
    <mergeCell ref="B8:B9"/>
    <mergeCell ref="E8:J8"/>
    <mergeCell ref="L8:Q8"/>
  </mergeCells>
  <conditionalFormatting sqref="B2:B1048576">
    <cfRule type="duplicateValues" dxfId="165" priority="1"/>
  </conditionalFormatting>
  <pageMargins left="0.25" right="0.25" top="0.75" bottom="0.75" header="0.3" footer="0.3"/>
  <pageSetup scale="3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5115D-C6D9-4BDA-8D4D-2E8E8FF1B56D}">
  <sheetPr codeName="Sheet23">
    <pageSetUpPr fitToPage="1"/>
  </sheetPr>
  <dimension ref="A1:Y54"/>
  <sheetViews>
    <sheetView showGridLines="0" topLeftCell="A9" zoomScale="60" zoomScaleNormal="60" workbookViewId="0">
      <selection activeCell="A10" sqref="A10:XFD13"/>
    </sheetView>
  </sheetViews>
  <sheetFormatPr defaultColWidth="9.140625" defaultRowHeight="15" x14ac:dyDescent="0.25"/>
  <cols>
    <col min="1" max="1" width="3.42578125" style="58" customWidth="1"/>
    <col min="2" max="2" width="18.42578125" style="58" bestFit="1"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42.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t="s">
        <v>1807</v>
      </c>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110244</v>
      </c>
      <c r="L7" s="1542" t="s">
        <v>1681</v>
      </c>
      <c r="M7" s="1542"/>
      <c r="N7" s="1542"/>
      <c r="O7" s="1543" t="s">
        <v>1924</v>
      </c>
      <c r="P7" s="1578"/>
      <c r="Q7" s="1578"/>
      <c r="R7" s="1578"/>
      <c r="S7" s="578">
        <v>1.8265</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SUM(U15:U44)</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SUM(K15:K76)</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x14ac:dyDescent="0.25">
      <c r="B15" s="590" t="s">
        <v>1925</v>
      </c>
      <c r="C15" s="591" t="s">
        <v>1926</v>
      </c>
      <c r="D15" s="559">
        <v>2</v>
      </c>
      <c r="E15" s="560">
        <v>2</v>
      </c>
      <c r="F15" s="560" t="s">
        <v>1927</v>
      </c>
      <c r="G15" s="561">
        <v>17.59</v>
      </c>
      <c r="H15" s="560">
        <v>60</v>
      </c>
      <c r="I15" s="561">
        <v>6.07</v>
      </c>
      <c r="J15" s="580">
        <f t="shared" ref="J15:J44" si="1">$S$7*I15</f>
        <v>11.086855</v>
      </c>
      <c r="K15" s="993"/>
      <c r="L15" s="979"/>
      <c r="M15" s="979"/>
      <c r="N15" s="979"/>
      <c r="O15" s="979"/>
      <c r="P15" s="979"/>
      <c r="Q15" s="979"/>
      <c r="R15" s="979"/>
      <c r="S15" s="994"/>
      <c r="T15" s="54">
        <f t="shared" ref="T15:T44" si="2">SUM(K15:S15)</f>
        <v>0</v>
      </c>
      <c r="U15" s="325">
        <f t="shared" ref="U15:U44" si="3">T15*I15</f>
        <v>0</v>
      </c>
      <c r="V15" s="328">
        <f t="shared" ref="V15:V44" si="4">U15*$S$7</f>
        <v>0</v>
      </c>
      <c r="W15" s="1572" t="s">
        <v>1695</v>
      </c>
      <c r="X15" s="1573"/>
    </row>
    <row r="16" spans="1:25" ht="19.5" customHeight="1" x14ac:dyDescent="0.25">
      <c r="B16" s="592" t="s">
        <v>1928</v>
      </c>
      <c r="C16" s="570" t="s">
        <v>1929</v>
      </c>
      <c r="D16" s="565">
        <v>2</v>
      </c>
      <c r="E16" s="566">
        <v>2</v>
      </c>
      <c r="F16" s="566" t="s">
        <v>1927</v>
      </c>
      <c r="G16" s="567">
        <v>17.59</v>
      </c>
      <c r="H16" s="566">
        <v>60</v>
      </c>
      <c r="I16" s="567">
        <v>4.43</v>
      </c>
      <c r="J16" s="568">
        <f t="shared" si="1"/>
        <v>8.0913950000000003</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593" t="s">
        <v>1930</v>
      </c>
      <c r="C17" s="570" t="s">
        <v>1931</v>
      </c>
      <c r="D17" s="565">
        <v>2</v>
      </c>
      <c r="E17" s="566">
        <v>2</v>
      </c>
      <c r="F17" s="566" t="s">
        <v>1927</v>
      </c>
      <c r="G17" s="567">
        <v>21.78</v>
      </c>
      <c r="H17" s="566">
        <v>72</v>
      </c>
      <c r="I17" s="567">
        <v>4.55</v>
      </c>
      <c r="J17" s="568">
        <f t="shared" si="1"/>
        <v>8.310575</v>
      </c>
      <c r="K17" s="995"/>
      <c r="L17" s="964"/>
      <c r="M17" s="964"/>
      <c r="N17" s="964"/>
      <c r="O17" s="964"/>
      <c r="P17" s="964"/>
      <c r="Q17" s="964"/>
      <c r="R17" s="964"/>
      <c r="S17" s="996"/>
      <c r="T17" s="55">
        <f t="shared" si="2"/>
        <v>0</v>
      </c>
      <c r="U17" s="326">
        <f t="shared" si="3"/>
        <v>0</v>
      </c>
      <c r="V17" s="13">
        <f t="shared" si="4"/>
        <v>0</v>
      </c>
      <c r="W17" s="1574"/>
      <c r="X17" s="1575"/>
    </row>
    <row r="18" spans="2:24" ht="19.5" customHeight="1" x14ac:dyDescent="0.25">
      <c r="B18" s="593" t="s">
        <v>1932</v>
      </c>
      <c r="C18" s="570" t="s">
        <v>1933</v>
      </c>
      <c r="D18" s="565">
        <v>2</v>
      </c>
      <c r="E18" s="566">
        <v>2</v>
      </c>
      <c r="F18" s="566" t="s">
        <v>1927</v>
      </c>
      <c r="G18" s="567">
        <v>21.92</v>
      </c>
      <c r="H18" s="566">
        <v>72</v>
      </c>
      <c r="I18" s="567">
        <v>4.12</v>
      </c>
      <c r="J18" s="568">
        <f t="shared" si="1"/>
        <v>7.5251800000000006</v>
      </c>
      <c r="K18" s="995"/>
      <c r="L18" s="964"/>
      <c r="M18" s="964"/>
      <c r="N18" s="964"/>
      <c r="O18" s="964"/>
      <c r="P18" s="964"/>
      <c r="Q18" s="964"/>
      <c r="R18" s="964"/>
      <c r="S18" s="996"/>
      <c r="T18" s="55">
        <f t="shared" si="2"/>
        <v>0</v>
      </c>
      <c r="U18" s="326">
        <f t="shared" si="3"/>
        <v>0</v>
      </c>
      <c r="V18" s="13">
        <f t="shared" si="4"/>
        <v>0</v>
      </c>
      <c r="W18" s="1574"/>
      <c r="X18" s="1575"/>
    </row>
    <row r="19" spans="2:24" ht="19.5" customHeight="1" x14ac:dyDescent="0.25">
      <c r="B19" s="593" t="s">
        <v>1934</v>
      </c>
      <c r="C19" s="570" t="s">
        <v>1935</v>
      </c>
      <c r="D19" s="565">
        <v>2</v>
      </c>
      <c r="E19" s="566">
        <v>2</v>
      </c>
      <c r="F19" s="566" t="s">
        <v>1927</v>
      </c>
      <c r="G19" s="567">
        <v>22.28</v>
      </c>
      <c r="H19" s="566">
        <v>72</v>
      </c>
      <c r="I19" s="567">
        <v>4.2300000000000004</v>
      </c>
      <c r="J19" s="568">
        <f t="shared" si="1"/>
        <v>7.7260950000000008</v>
      </c>
      <c r="K19" s="995"/>
      <c r="L19" s="964"/>
      <c r="M19" s="964"/>
      <c r="N19" s="964"/>
      <c r="O19" s="964"/>
      <c r="P19" s="964"/>
      <c r="Q19" s="964"/>
      <c r="R19" s="964"/>
      <c r="S19" s="996"/>
      <c r="T19" s="55">
        <f t="shared" si="2"/>
        <v>0</v>
      </c>
      <c r="U19" s="326">
        <f t="shared" si="3"/>
        <v>0</v>
      </c>
      <c r="V19" s="13">
        <f t="shared" si="4"/>
        <v>0</v>
      </c>
      <c r="W19" s="1574"/>
      <c r="X19" s="1575"/>
    </row>
    <row r="20" spans="2:24" ht="19.5" customHeight="1" x14ac:dyDescent="0.25">
      <c r="B20" s="593" t="s">
        <v>1936</v>
      </c>
      <c r="C20" s="570" t="s">
        <v>1937</v>
      </c>
      <c r="D20" s="565">
        <v>1</v>
      </c>
      <c r="E20" s="566">
        <v>1</v>
      </c>
      <c r="F20" s="566" t="s">
        <v>1747</v>
      </c>
      <c r="G20" s="567">
        <v>23.16</v>
      </c>
      <c r="H20" s="566">
        <v>192</v>
      </c>
      <c r="I20" s="567">
        <v>6.06</v>
      </c>
      <c r="J20" s="568">
        <f t="shared" si="1"/>
        <v>11.068589999999999</v>
      </c>
      <c r="K20" s="995"/>
      <c r="L20" s="964"/>
      <c r="M20" s="964"/>
      <c r="N20" s="964"/>
      <c r="O20" s="964"/>
      <c r="P20" s="964"/>
      <c r="Q20" s="964"/>
      <c r="R20" s="964"/>
      <c r="S20" s="996"/>
      <c r="T20" s="55">
        <f t="shared" si="2"/>
        <v>0</v>
      </c>
      <c r="U20" s="326">
        <f t="shared" si="3"/>
        <v>0</v>
      </c>
      <c r="V20" s="13">
        <f t="shared" si="4"/>
        <v>0</v>
      </c>
      <c r="W20" s="1574"/>
      <c r="X20" s="1575"/>
    </row>
    <row r="21" spans="2:24" ht="19.5" customHeight="1" x14ac:dyDescent="0.25">
      <c r="B21" s="593" t="s">
        <v>1938</v>
      </c>
      <c r="C21" s="570" t="s">
        <v>1939</v>
      </c>
      <c r="D21" s="565">
        <v>2</v>
      </c>
      <c r="E21" s="566">
        <v>2</v>
      </c>
      <c r="F21" s="566" t="s">
        <v>1927</v>
      </c>
      <c r="G21" s="567">
        <v>15</v>
      </c>
      <c r="H21" s="566">
        <v>48</v>
      </c>
      <c r="I21" s="567">
        <v>2.67</v>
      </c>
      <c r="J21" s="568">
        <f t="shared" si="1"/>
        <v>4.8767550000000002</v>
      </c>
      <c r="K21" s="995"/>
      <c r="L21" s="964"/>
      <c r="M21" s="964"/>
      <c r="N21" s="964"/>
      <c r="O21" s="964"/>
      <c r="P21" s="964"/>
      <c r="Q21" s="964"/>
      <c r="R21" s="964"/>
      <c r="S21" s="996"/>
      <c r="T21" s="55">
        <f t="shared" si="2"/>
        <v>0</v>
      </c>
      <c r="U21" s="326">
        <f t="shared" si="3"/>
        <v>0</v>
      </c>
      <c r="V21" s="13">
        <f t="shared" si="4"/>
        <v>0</v>
      </c>
      <c r="W21" s="1574"/>
      <c r="X21" s="1575"/>
    </row>
    <row r="22" spans="2:24" ht="19.5" customHeight="1" x14ac:dyDescent="0.25">
      <c r="B22" s="593" t="s">
        <v>1940</v>
      </c>
      <c r="C22" s="570" t="s">
        <v>1941</v>
      </c>
      <c r="D22" s="565">
        <v>2</v>
      </c>
      <c r="E22" s="566">
        <v>2</v>
      </c>
      <c r="F22" s="566" t="s">
        <v>1927</v>
      </c>
      <c r="G22" s="567">
        <v>15</v>
      </c>
      <c r="H22" s="566">
        <v>48</v>
      </c>
      <c r="I22" s="567">
        <v>1.33</v>
      </c>
      <c r="J22" s="568">
        <f t="shared" si="1"/>
        <v>2.4292450000000003</v>
      </c>
      <c r="K22" s="995"/>
      <c r="L22" s="964"/>
      <c r="M22" s="964"/>
      <c r="N22" s="964"/>
      <c r="O22" s="964"/>
      <c r="P22" s="964"/>
      <c r="Q22" s="964"/>
      <c r="R22" s="964"/>
      <c r="S22" s="996"/>
      <c r="T22" s="55">
        <f t="shared" si="2"/>
        <v>0</v>
      </c>
      <c r="U22" s="326">
        <f t="shared" si="3"/>
        <v>0</v>
      </c>
      <c r="V22" s="13">
        <f t="shared" si="4"/>
        <v>0</v>
      </c>
      <c r="W22" s="1574"/>
      <c r="X22" s="1575"/>
    </row>
    <row r="23" spans="2:24" ht="19.5" customHeight="1" x14ac:dyDescent="0.25">
      <c r="B23" s="593" t="s">
        <v>1942</v>
      </c>
      <c r="C23" s="570" t="s">
        <v>1943</v>
      </c>
      <c r="D23" s="565">
        <v>1</v>
      </c>
      <c r="E23" s="566">
        <v>1</v>
      </c>
      <c r="F23" s="566" t="s">
        <v>1747</v>
      </c>
      <c r="G23" s="567">
        <v>29.25</v>
      </c>
      <c r="H23" s="566">
        <v>192</v>
      </c>
      <c r="I23" s="567">
        <v>5.28</v>
      </c>
      <c r="J23" s="568">
        <f t="shared" si="1"/>
        <v>9.6439200000000014</v>
      </c>
      <c r="K23" s="995"/>
      <c r="L23" s="964"/>
      <c r="M23" s="964"/>
      <c r="N23" s="964"/>
      <c r="O23" s="964"/>
      <c r="P23" s="964"/>
      <c r="Q23" s="964"/>
      <c r="R23" s="964"/>
      <c r="S23" s="996"/>
      <c r="T23" s="55">
        <f t="shared" si="2"/>
        <v>0</v>
      </c>
      <c r="U23" s="326">
        <f t="shared" si="3"/>
        <v>0</v>
      </c>
      <c r="V23" s="13">
        <f t="shared" si="4"/>
        <v>0</v>
      </c>
      <c r="W23" s="1574"/>
      <c r="X23" s="1575"/>
    </row>
    <row r="24" spans="2:24" ht="19.5" customHeight="1" x14ac:dyDescent="0.25">
      <c r="B24" s="592" t="s">
        <v>1944</v>
      </c>
      <c r="C24" s="570" t="s">
        <v>1945</v>
      </c>
      <c r="D24" s="565">
        <v>2</v>
      </c>
      <c r="E24" s="566">
        <v>2</v>
      </c>
      <c r="F24" s="566" t="s">
        <v>1927</v>
      </c>
      <c r="G24" s="567">
        <v>27.9</v>
      </c>
      <c r="H24" s="566">
        <v>96</v>
      </c>
      <c r="I24" s="567">
        <v>7.5</v>
      </c>
      <c r="J24" s="568">
        <f t="shared" si="1"/>
        <v>13.69875</v>
      </c>
      <c r="K24" s="995"/>
      <c r="L24" s="964"/>
      <c r="M24" s="964"/>
      <c r="N24" s="964"/>
      <c r="O24" s="964"/>
      <c r="P24" s="964"/>
      <c r="Q24" s="964"/>
      <c r="R24" s="964"/>
      <c r="S24" s="996"/>
      <c r="T24" s="55">
        <f t="shared" si="2"/>
        <v>0</v>
      </c>
      <c r="U24" s="326">
        <f t="shared" si="3"/>
        <v>0</v>
      </c>
      <c r="V24" s="13">
        <f t="shared" si="4"/>
        <v>0</v>
      </c>
      <c r="W24" s="1574"/>
      <c r="X24" s="1575"/>
    </row>
    <row r="25" spans="2:24" ht="19.5" customHeight="1" x14ac:dyDescent="0.25">
      <c r="B25" s="593" t="s">
        <v>1946</v>
      </c>
      <c r="C25" s="570" t="s">
        <v>1947</v>
      </c>
      <c r="D25" s="565">
        <v>2</v>
      </c>
      <c r="E25" s="566">
        <v>2</v>
      </c>
      <c r="F25" s="566" t="s">
        <v>1927</v>
      </c>
      <c r="G25" s="567">
        <v>27.9</v>
      </c>
      <c r="H25" s="566">
        <v>96</v>
      </c>
      <c r="I25" s="567">
        <v>6</v>
      </c>
      <c r="J25" s="568">
        <f t="shared" si="1"/>
        <v>10.959</v>
      </c>
      <c r="K25" s="995"/>
      <c r="L25" s="964"/>
      <c r="M25" s="964"/>
      <c r="N25" s="964"/>
      <c r="O25" s="964"/>
      <c r="P25" s="964"/>
      <c r="Q25" s="964"/>
      <c r="R25" s="964"/>
      <c r="S25" s="996"/>
      <c r="T25" s="55">
        <f t="shared" si="2"/>
        <v>0</v>
      </c>
      <c r="U25" s="326">
        <f t="shared" si="3"/>
        <v>0</v>
      </c>
      <c r="V25" s="13">
        <f t="shared" si="4"/>
        <v>0</v>
      </c>
      <c r="W25" s="1574"/>
      <c r="X25" s="1575"/>
    </row>
    <row r="26" spans="2:24" ht="19.5" customHeight="1" x14ac:dyDescent="0.25">
      <c r="B26" s="593" t="s">
        <v>1948</v>
      </c>
      <c r="C26" s="570" t="s">
        <v>1949</v>
      </c>
      <c r="D26" s="565">
        <v>1</v>
      </c>
      <c r="E26" s="566">
        <v>1</v>
      </c>
      <c r="F26" s="566" t="s">
        <v>1747</v>
      </c>
      <c r="G26" s="567">
        <v>23.16</v>
      </c>
      <c r="H26" s="566">
        <v>192</v>
      </c>
      <c r="I26" s="567">
        <v>12.11</v>
      </c>
      <c r="J26" s="568">
        <f t="shared" si="1"/>
        <v>22.118914999999998</v>
      </c>
      <c r="K26" s="995"/>
      <c r="L26" s="964"/>
      <c r="M26" s="964"/>
      <c r="N26" s="964"/>
      <c r="O26" s="964"/>
      <c r="P26" s="964"/>
      <c r="Q26" s="964"/>
      <c r="R26" s="964"/>
      <c r="S26" s="996"/>
      <c r="T26" s="55">
        <f t="shared" si="2"/>
        <v>0</v>
      </c>
      <c r="U26" s="326">
        <f t="shared" si="3"/>
        <v>0</v>
      </c>
      <c r="V26" s="13">
        <f t="shared" si="4"/>
        <v>0</v>
      </c>
      <c r="W26" s="1574"/>
      <c r="X26" s="1575"/>
    </row>
    <row r="27" spans="2:24" ht="28.5" customHeight="1" x14ac:dyDescent="0.25">
      <c r="B27" s="593" t="s">
        <v>1950</v>
      </c>
      <c r="C27" s="570" t="s">
        <v>1951</v>
      </c>
      <c r="D27" s="565">
        <v>2</v>
      </c>
      <c r="E27" s="566">
        <v>2</v>
      </c>
      <c r="F27" s="566" t="s">
        <v>1927</v>
      </c>
      <c r="G27" s="567">
        <v>22.5</v>
      </c>
      <c r="H27" s="566">
        <v>72</v>
      </c>
      <c r="I27" s="567">
        <v>9.1300000000000008</v>
      </c>
      <c r="J27" s="568">
        <f t="shared" si="1"/>
        <v>16.675945000000002</v>
      </c>
      <c r="K27" s="995"/>
      <c r="L27" s="964"/>
      <c r="M27" s="964"/>
      <c r="N27" s="964"/>
      <c r="O27" s="964"/>
      <c r="P27" s="964"/>
      <c r="Q27" s="964"/>
      <c r="R27" s="964"/>
      <c r="S27" s="996"/>
      <c r="T27" s="55">
        <f t="shared" si="2"/>
        <v>0</v>
      </c>
      <c r="U27" s="326">
        <f t="shared" si="3"/>
        <v>0</v>
      </c>
      <c r="V27" s="13">
        <f t="shared" si="4"/>
        <v>0</v>
      </c>
      <c r="W27" s="1574"/>
      <c r="X27" s="1575"/>
    </row>
    <row r="28" spans="2:24" ht="19.5" customHeight="1" x14ac:dyDescent="0.25">
      <c r="B28" s="593" t="s">
        <v>1952</v>
      </c>
      <c r="C28" s="570" t="s">
        <v>1953</v>
      </c>
      <c r="D28" s="565">
        <v>2</v>
      </c>
      <c r="E28" s="566">
        <v>2</v>
      </c>
      <c r="F28" s="566" t="s">
        <v>1927</v>
      </c>
      <c r="G28" s="567">
        <v>28.8</v>
      </c>
      <c r="H28" s="566">
        <v>96</v>
      </c>
      <c r="I28" s="567">
        <v>12.06</v>
      </c>
      <c r="J28" s="568">
        <f t="shared" si="1"/>
        <v>22.02759</v>
      </c>
      <c r="K28" s="995"/>
      <c r="L28" s="964"/>
      <c r="M28" s="964"/>
      <c r="N28" s="964"/>
      <c r="O28" s="964"/>
      <c r="P28" s="964"/>
      <c r="Q28" s="964"/>
      <c r="R28" s="964"/>
      <c r="S28" s="996"/>
      <c r="T28" s="55">
        <f t="shared" si="2"/>
        <v>0</v>
      </c>
      <c r="U28" s="326">
        <f t="shared" si="3"/>
        <v>0</v>
      </c>
      <c r="V28" s="13">
        <f t="shared" si="4"/>
        <v>0</v>
      </c>
      <c r="W28" s="1574"/>
      <c r="X28" s="1575"/>
    </row>
    <row r="29" spans="2:24" ht="34.5" customHeight="1" x14ac:dyDescent="0.25">
      <c r="B29" s="593" t="s">
        <v>1954</v>
      </c>
      <c r="C29" s="570" t="s">
        <v>1955</v>
      </c>
      <c r="D29" s="565">
        <v>2</v>
      </c>
      <c r="E29" s="566">
        <v>2</v>
      </c>
      <c r="F29" s="566" t="s">
        <v>1927</v>
      </c>
      <c r="G29" s="567">
        <v>28.8</v>
      </c>
      <c r="H29" s="566">
        <v>96</v>
      </c>
      <c r="I29" s="567">
        <v>10.74</v>
      </c>
      <c r="J29" s="568">
        <f t="shared" si="1"/>
        <v>19.616610000000001</v>
      </c>
      <c r="K29" s="995"/>
      <c r="L29" s="964"/>
      <c r="M29" s="964"/>
      <c r="N29" s="964"/>
      <c r="O29" s="964"/>
      <c r="P29" s="964"/>
      <c r="Q29" s="964"/>
      <c r="R29" s="964"/>
      <c r="S29" s="996"/>
      <c r="T29" s="55">
        <f t="shared" si="2"/>
        <v>0</v>
      </c>
      <c r="U29" s="326">
        <f t="shared" si="3"/>
        <v>0</v>
      </c>
      <c r="V29" s="13">
        <f t="shared" si="4"/>
        <v>0</v>
      </c>
      <c r="W29" s="1574"/>
      <c r="X29" s="1575"/>
    </row>
    <row r="30" spans="2:24" ht="19.5" customHeight="1" x14ac:dyDescent="0.25">
      <c r="B30" s="593" t="s">
        <v>1956</v>
      </c>
      <c r="C30" s="570" t="s">
        <v>1957</v>
      </c>
      <c r="D30" s="565">
        <v>2</v>
      </c>
      <c r="E30" s="566">
        <v>2</v>
      </c>
      <c r="F30" s="566" t="s">
        <v>1927</v>
      </c>
      <c r="G30" s="567">
        <v>27.36</v>
      </c>
      <c r="H30" s="566">
        <v>96</v>
      </c>
      <c r="I30" s="567">
        <v>3.93</v>
      </c>
      <c r="J30" s="568">
        <f t="shared" si="1"/>
        <v>7.1781450000000007</v>
      </c>
      <c r="K30" s="995"/>
      <c r="L30" s="964"/>
      <c r="M30" s="964"/>
      <c r="N30" s="964"/>
      <c r="O30" s="964"/>
      <c r="P30" s="964"/>
      <c r="Q30" s="964"/>
      <c r="R30" s="964"/>
      <c r="S30" s="996"/>
      <c r="T30" s="55">
        <f t="shared" si="2"/>
        <v>0</v>
      </c>
      <c r="U30" s="326">
        <f t="shared" si="3"/>
        <v>0</v>
      </c>
      <c r="V30" s="13">
        <f t="shared" si="4"/>
        <v>0</v>
      </c>
      <c r="W30" s="1574"/>
      <c r="X30" s="1575"/>
    </row>
    <row r="31" spans="2:24" ht="19.5" customHeight="1" x14ac:dyDescent="0.25">
      <c r="B31" s="593" t="s">
        <v>1958</v>
      </c>
      <c r="C31" s="570" t="s">
        <v>1959</v>
      </c>
      <c r="D31" s="565">
        <v>2</v>
      </c>
      <c r="E31" s="566">
        <v>2</v>
      </c>
      <c r="F31" s="566" t="s">
        <v>1927</v>
      </c>
      <c r="G31" s="567">
        <v>27.36</v>
      </c>
      <c r="H31" s="566">
        <v>96</v>
      </c>
      <c r="I31" s="567">
        <v>3.21</v>
      </c>
      <c r="J31" s="568">
        <f t="shared" si="1"/>
        <v>5.8630649999999997</v>
      </c>
      <c r="K31" s="995"/>
      <c r="L31" s="964"/>
      <c r="M31" s="964"/>
      <c r="N31" s="964"/>
      <c r="O31" s="964"/>
      <c r="P31" s="964"/>
      <c r="Q31" s="964"/>
      <c r="R31" s="964"/>
      <c r="S31" s="996"/>
      <c r="T31" s="55">
        <f t="shared" si="2"/>
        <v>0</v>
      </c>
      <c r="U31" s="326">
        <f t="shared" si="3"/>
        <v>0</v>
      </c>
      <c r="V31" s="13">
        <f t="shared" si="4"/>
        <v>0</v>
      </c>
      <c r="W31" s="1574"/>
      <c r="X31" s="1575"/>
    </row>
    <row r="32" spans="2:24" ht="19.5" customHeight="1" x14ac:dyDescent="0.25">
      <c r="B32" s="593" t="s">
        <v>1960</v>
      </c>
      <c r="C32" s="570" t="s">
        <v>1961</v>
      </c>
      <c r="D32" s="565">
        <v>2</v>
      </c>
      <c r="E32" s="566">
        <v>2</v>
      </c>
      <c r="F32" s="566" t="s">
        <v>1927</v>
      </c>
      <c r="G32" s="567">
        <v>21.78</v>
      </c>
      <c r="H32" s="566">
        <v>72</v>
      </c>
      <c r="I32" s="567">
        <v>4.55</v>
      </c>
      <c r="J32" s="568">
        <f t="shared" si="1"/>
        <v>8.310575</v>
      </c>
      <c r="K32" s="995"/>
      <c r="L32" s="964"/>
      <c r="M32" s="964"/>
      <c r="N32" s="964"/>
      <c r="O32" s="964"/>
      <c r="P32" s="964"/>
      <c r="Q32" s="964"/>
      <c r="R32" s="964"/>
      <c r="S32" s="996"/>
      <c r="T32" s="55">
        <f t="shared" si="2"/>
        <v>0</v>
      </c>
      <c r="U32" s="326">
        <f t="shared" si="3"/>
        <v>0</v>
      </c>
      <c r="V32" s="13">
        <f t="shared" si="4"/>
        <v>0</v>
      </c>
      <c r="W32" s="1574"/>
      <c r="X32" s="1575"/>
    </row>
    <row r="33" spans="2:24" ht="19.5" customHeight="1" x14ac:dyDescent="0.25">
      <c r="B33" s="593" t="s">
        <v>1962</v>
      </c>
      <c r="C33" s="570" t="s">
        <v>1963</v>
      </c>
      <c r="D33" s="565">
        <v>2</v>
      </c>
      <c r="E33" s="566">
        <v>2</v>
      </c>
      <c r="F33" s="566" t="s">
        <v>1927</v>
      </c>
      <c r="G33" s="567">
        <v>28</v>
      </c>
      <c r="H33" s="566">
        <v>96</v>
      </c>
      <c r="I33" s="567">
        <v>4.1399999999999997</v>
      </c>
      <c r="J33" s="568">
        <f t="shared" si="1"/>
        <v>7.5617099999999997</v>
      </c>
      <c r="K33" s="995"/>
      <c r="L33" s="964"/>
      <c r="M33" s="964"/>
      <c r="N33" s="964"/>
      <c r="O33" s="964"/>
      <c r="P33" s="964"/>
      <c r="Q33" s="964"/>
      <c r="R33" s="964"/>
      <c r="S33" s="996"/>
      <c r="T33" s="55">
        <f t="shared" si="2"/>
        <v>0</v>
      </c>
      <c r="U33" s="326">
        <f t="shared" si="3"/>
        <v>0</v>
      </c>
      <c r="V33" s="13">
        <f t="shared" si="4"/>
        <v>0</v>
      </c>
      <c r="W33" s="1574"/>
      <c r="X33" s="1575"/>
    </row>
    <row r="34" spans="2:24" ht="19.5" customHeight="1" x14ac:dyDescent="0.25">
      <c r="B34" s="592" t="s">
        <v>1964</v>
      </c>
      <c r="C34" s="570" t="s">
        <v>1965</v>
      </c>
      <c r="D34" s="565">
        <v>2</v>
      </c>
      <c r="E34" s="566">
        <v>2</v>
      </c>
      <c r="F34" s="566" t="s">
        <v>1927</v>
      </c>
      <c r="G34" s="567">
        <v>28</v>
      </c>
      <c r="H34" s="566">
        <v>96</v>
      </c>
      <c r="I34" s="567">
        <v>3.75</v>
      </c>
      <c r="J34" s="568">
        <f t="shared" si="1"/>
        <v>6.8493750000000002</v>
      </c>
      <c r="K34" s="995"/>
      <c r="L34" s="964"/>
      <c r="M34" s="964"/>
      <c r="N34" s="964"/>
      <c r="O34" s="964"/>
      <c r="P34" s="964"/>
      <c r="Q34" s="964"/>
      <c r="R34" s="964"/>
      <c r="S34" s="996"/>
      <c r="T34" s="55">
        <f t="shared" si="2"/>
        <v>0</v>
      </c>
      <c r="U34" s="326">
        <f t="shared" si="3"/>
        <v>0</v>
      </c>
      <c r="V34" s="13">
        <f t="shared" si="4"/>
        <v>0</v>
      </c>
      <c r="W34" s="1574"/>
      <c r="X34" s="1575"/>
    </row>
    <row r="35" spans="2:24" ht="19.5" customHeight="1" x14ac:dyDescent="0.25">
      <c r="B35" s="593" t="s">
        <v>1966</v>
      </c>
      <c r="C35" s="570" t="s">
        <v>1967</v>
      </c>
      <c r="D35" s="565">
        <v>2</v>
      </c>
      <c r="E35" s="566">
        <v>2</v>
      </c>
      <c r="F35" s="566" t="s">
        <v>1927</v>
      </c>
      <c r="G35" s="567">
        <v>21.92</v>
      </c>
      <c r="H35" s="566">
        <v>72</v>
      </c>
      <c r="I35" s="567">
        <v>4.12</v>
      </c>
      <c r="J35" s="568">
        <f t="shared" si="1"/>
        <v>7.5251800000000006</v>
      </c>
      <c r="K35" s="995"/>
      <c r="L35" s="964"/>
      <c r="M35" s="964"/>
      <c r="N35" s="964"/>
      <c r="O35" s="964"/>
      <c r="P35" s="964"/>
      <c r="Q35" s="964"/>
      <c r="R35" s="964"/>
      <c r="S35" s="996"/>
      <c r="T35" s="55">
        <f t="shared" si="2"/>
        <v>0</v>
      </c>
      <c r="U35" s="326">
        <f t="shared" si="3"/>
        <v>0</v>
      </c>
      <c r="V35" s="13">
        <f t="shared" si="4"/>
        <v>0</v>
      </c>
      <c r="W35" s="1574"/>
      <c r="X35" s="1575"/>
    </row>
    <row r="36" spans="2:24" ht="19.5" customHeight="1" x14ac:dyDescent="0.25">
      <c r="B36" s="593" t="s">
        <v>1968</v>
      </c>
      <c r="C36" s="570" t="s">
        <v>1937</v>
      </c>
      <c r="D36" s="565">
        <v>1</v>
      </c>
      <c r="E36" s="566">
        <v>1</v>
      </c>
      <c r="F36" s="566" t="s">
        <v>1747</v>
      </c>
      <c r="G36" s="567">
        <v>23.16</v>
      </c>
      <c r="H36" s="566">
        <v>192</v>
      </c>
      <c r="I36" s="567">
        <v>6.06</v>
      </c>
      <c r="J36" s="568">
        <f t="shared" si="1"/>
        <v>11.068589999999999</v>
      </c>
      <c r="K36" s="995"/>
      <c r="L36" s="964"/>
      <c r="M36" s="964"/>
      <c r="N36" s="964"/>
      <c r="O36" s="964"/>
      <c r="P36" s="964"/>
      <c r="Q36" s="964"/>
      <c r="R36" s="964"/>
      <c r="S36" s="996"/>
      <c r="T36" s="55">
        <f t="shared" si="2"/>
        <v>0</v>
      </c>
      <c r="U36" s="326">
        <f t="shared" si="3"/>
        <v>0</v>
      </c>
      <c r="V36" s="13">
        <f t="shared" si="4"/>
        <v>0</v>
      </c>
      <c r="W36" s="1574"/>
      <c r="X36" s="1575"/>
    </row>
    <row r="37" spans="2:24" ht="31.5" customHeight="1" x14ac:dyDescent="0.25">
      <c r="B37" s="592" t="s">
        <v>1969</v>
      </c>
      <c r="C37" s="570" t="s">
        <v>1970</v>
      </c>
      <c r="D37" s="565">
        <v>2</v>
      </c>
      <c r="E37" s="566">
        <v>2</v>
      </c>
      <c r="F37" s="566" t="s">
        <v>1927</v>
      </c>
      <c r="G37" s="567">
        <v>28</v>
      </c>
      <c r="H37" s="566">
        <v>96</v>
      </c>
      <c r="I37" s="567">
        <v>8.0399999999999991</v>
      </c>
      <c r="J37" s="568">
        <f t="shared" si="1"/>
        <v>14.685059999999998</v>
      </c>
      <c r="K37" s="995"/>
      <c r="L37" s="964"/>
      <c r="M37" s="964"/>
      <c r="N37" s="964"/>
      <c r="O37" s="964"/>
      <c r="P37" s="964"/>
      <c r="Q37" s="964"/>
      <c r="R37" s="964"/>
      <c r="S37" s="996"/>
      <c r="T37" s="55">
        <f t="shared" si="2"/>
        <v>0</v>
      </c>
      <c r="U37" s="326">
        <f t="shared" si="3"/>
        <v>0</v>
      </c>
      <c r="V37" s="13">
        <f t="shared" si="4"/>
        <v>0</v>
      </c>
      <c r="W37" s="1574"/>
      <c r="X37" s="1575"/>
    </row>
    <row r="38" spans="2:24" ht="19.5" customHeight="1" x14ac:dyDescent="0.25">
      <c r="B38" s="593" t="s">
        <v>1971</v>
      </c>
      <c r="C38" s="570" t="s">
        <v>1972</v>
      </c>
      <c r="D38" s="565">
        <v>2</v>
      </c>
      <c r="E38" s="566">
        <v>2</v>
      </c>
      <c r="F38" s="566" t="s">
        <v>1927</v>
      </c>
      <c r="G38" s="567">
        <v>28.98</v>
      </c>
      <c r="H38" s="566">
        <v>96</v>
      </c>
      <c r="I38" s="567">
        <v>4.0199999999999996</v>
      </c>
      <c r="J38" s="568">
        <f t="shared" si="1"/>
        <v>7.3425299999999991</v>
      </c>
      <c r="K38" s="995"/>
      <c r="L38" s="964"/>
      <c r="M38" s="964"/>
      <c r="N38" s="964"/>
      <c r="O38" s="964"/>
      <c r="P38" s="964"/>
      <c r="Q38" s="964"/>
      <c r="R38" s="964"/>
      <c r="S38" s="996"/>
      <c r="T38" s="55">
        <f t="shared" si="2"/>
        <v>0</v>
      </c>
      <c r="U38" s="326">
        <f t="shared" si="3"/>
        <v>0</v>
      </c>
      <c r="V38" s="13">
        <f t="shared" si="4"/>
        <v>0</v>
      </c>
      <c r="W38" s="1574"/>
      <c r="X38" s="1575"/>
    </row>
    <row r="39" spans="2:24" ht="19.5" customHeight="1" x14ac:dyDescent="0.25">
      <c r="B39" s="592" t="s">
        <v>1973</v>
      </c>
      <c r="C39" s="570" t="s">
        <v>1974</v>
      </c>
      <c r="D39" s="565">
        <v>2</v>
      </c>
      <c r="E39" s="566">
        <v>2</v>
      </c>
      <c r="F39" s="566" t="s">
        <v>1927</v>
      </c>
      <c r="G39" s="567">
        <v>30</v>
      </c>
      <c r="H39" s="566">
        <v>96</v>
      </c>
      <c r="I39" s="567">
        <v>1.92</v>
      </c>
      <c r="J39" s="568">
        <f t="shared" si="1"/>
        <v>3.5068799999999998</v>
      </c>
      <c r="K39" s="995"/>
      <c r="L39" s="964"/>
      <c r="M39" s="964"/>
      <c r="N39" s="964"/>
      <c r="O39" s="964"/>
      <c r="P39" s="964"/>
      <c r="Q39" s="964"/>
      <c r="R39" s="964"/>
      <c r="S39" s="996"/>
      <c r="T39" s="55">
        <f t="shared" si="2"/>
        <v>0</v>
      </c>
      <c r="U39" s="326">
        <f t="shared" si="3"/>
        <v>0</v>
      </c>
      <c r="V39" s="13">
        <f t="shared" si="4"/>
        <v>0</v>
      </c>
      <c r="W39" s="1574"/>
      <c r="X39" s="1575"/>
    </row>
    <row r="40" spans="2:24" ht="19.5" customHeight="1" x14ac:dyDescent="0.25">
      <c r="B40" s="593" t="s">
        <v>1975</v>
      </c>
      <c r="C40" s="570" t="s">
        <v>1976</v>
      </c>
      <c r="D40" s="565">
        <v>2</v>
      </c>
      <c r="E40" s="566">
        <v>2</v>
      </c>
      <c r="F40" s="566" t="s">
        <v>1927</v>
      </c>
      <c r="G40" s="567">
        <v>27.36</v>
      </c>
      <c r="H40" s="566">
        <v>96</v>
      </c>
      <c r="I40" s="567">
        <v>2.94</v>
      </c>
      <c r="J40" s="568">
        <f t="shared" si="1"/>
        <v>5.36991</v>
      </c>
      <c r="K40" s="995"/>
      <c r="L40" s="964"/>
      <c r="M40" s="964"/>
      <c r="N40" s="964"/>
      <c r="O40" s="964"/>
      <c r="P40" s="964"/>
      <c r="Q40" s="964"/>
      <c r="R40" s="964"/>
      <c r="S40" s="996"/>
      <c r="T40" s="55">
        <f t="shared" si="2"/>
        <v>0</v>
      </c>
      <c r="U40" s="326">
        <f t="shared" si="3"/>
        <v>0</v>
      </c>
      <c r="V40" s="13">
        <f t="shared" si="4"/>
        <v>0</v>
      </c>
      <c r="W40" s="1574"/>
      <c r="X40" s="1575"/>
    </row>
    <row r="41" spans="2:24" ht="19.5" customHeight="1" x14ac:dyDescent="0.25">
      <c r="B41" s="592" t="s">
        <v>1977</v>
      </c>
      <c r="C41" s="570" t="s">
        <v>1978</v>
      </c>
      <c r="D41" s="565">
        <v>2</v>
      </c>
      <c r="E41" s="566">
        <v>2</v>
      </c>
      <c r="F41" s="566" t="s">
        <v>1747</v>
      </c>
      <c r="G41" s="567">
        <v>24.54</v>
      </c>
      <c r="H41" s="566">
        <v>96</v>
      </c>
      <c r="I41" s="567">
        <v>2.37</v>
      </c>
      <c r="J41" s="568">
        <f t="shared" si="1"/>
        <v>4.328805</v>
      </c>
      <c r="K41" s="995"/>
      <c r="L41" s="964"/>
      <c r="M41" s="964"/>
      <c r="N41" s="964"/>
      <c r="O41" s="964"/>
      <c r="P41" s="964"/>
      <c r="Q41" s="964"/>
      <c r="R41" s="964"/>
      <c r="S41" s="996"/>
      <c r="T41" s="55">
        <f t="shared" si="2"/>
        <v>0</v>
      </c>
      <c r="U41" s="326">
        <f t="shared" si="3"/>
        <v>0</v>
      </c>
      <c r="V41" s="13">
        <f t="shared" si="4"/>
        <v>0</v>
      </c>
      <c r="W41" s="1574"/>
      <c r="X41" s="1575"/>
    </row>
    <row r="42" spans="2:24" ht="19.5" customHeight="1" x14ac:dyDescent="0.25">
      <c r="B42" s="592" t="s">
        <v>1979</v>
      </c>
      <c r="C42" s="570" t="s">
        <v>1980</v>
      </c>
      <c r="D42" s="565">
        <v>1</v>
      </c>
      <c r="E42" s="566">
        <v>1</v>
      </c>
      <c r="F42" s="566" t="s">
        <v>1747</v>
      </c>
      <c r="G42" s="567">
        <v>23.4</v>
      </c>
      <c r="H42" s="566">
        <v>192</v>
      </c>
      <c r="I42" s="567">
        <v>9.09</v>
      </c>
      <c r="J42" s="568">
        <f t="shared" si="1"/>
        <v>16.602885000000001</v>
      </c>
      <c r="K42" s="995"/>
      <c r="L42" s="964"/>
      <c r="M42" s="964"/>
      <c r="N42" s="964"/>
      <c r="O42" s="964"/>
      <c r="P42" s="964"/>
      <c r="Q42" s="964"/>
      <c r="R42" s="964"/>
      <c r="S42" s="996"/>
      <c r="T42" s="55">
        <f t="shared" si="2"/>
        <v>0</v>
      </c>
      <c r="U42" s="326">
        <f t="shared" si="3"/>
        <v>0</v>
      </c>
      <c r="V42" s="13">
        <f t="shared" si="4"/>
        <v>0</v>
      </c>
      <c r="W42" s="1574"/>
      <c r="X42" s="1575"/>
    </row>
    <row r="43" spans="2:24" ht="19.5" customHeight="1" x14ac:dyDescent="0.25">
      <c r="B43" s="593" t="s">
        <v>1981</v>
      </c>
      <c r="C43" s="570" t="s">
        <v>1982</v>
      </c>
      <c r="D43" s="565">
        <v>2</v>
      </c>
      <c r="E43" s="566">
        <v>2</v>
      </c>
      <c r="F43" s="566" t="s">
        <v>1747</v>
      </c>
      <c r="G43" s="567">
        <v>26.1</v>
      </c>
      <c r="H43" s="566">
        <v>96</v>
      </c>
      <c r="I43" s="567">
        <v>3.3</v>
      </c>
      <c r="J43" s="568">
        <f t="shared" si="1"/>
        <v>6.02745</v>
      </c>
      <c r="K43" s="995"/>
      <c r="L43" s="964"/>
      <c r="M43" s="964"/>
      <c r="N43" s="964"/>
      <c r="O43" s="964"/>
      <c r="P43" s="964"/>
      <c r="Q43" s="964"/>
      <c r="R43" s="964"/>
      <c r="S43" s="996"/>
      <c r="T43" s="55">
        <f t="shared" si="2"/>
        <v>0</v>
      </c>
      <c r="U43" s="326">
        <f t="shared" si="3"/>
        <v>0</v>
      </c>
      <c r="V43" s="13">
        <f t="shared" si="4"/>
        <v>0</v>
      </c>
      <c r="W43" s="1574"/>
      <c r="X43" s="1575"/>
    </row>
    <row r="44" spans="2:24" ht="19.5" customHeight="1" thickBot="1" x14ac:dyDescent="0.3">
      <c r="B44" s="594" t="s">
        <v>1983</v>
      </c>
      <c r="C44" s="572" t="s">
        <v>1984</v>
      </c>
      <c r="D44" s="573">
        <v>2</v>
      </c>
      <c r="E44" s="574">
        <v>2</v>
      </c>
      <c r="F44" s="574" t="s">
        <v>1747</v>
      </c>
      <c r="G44" s="576">
        <v>26.1</v>
      </c>
      <c r="H44" s="574">
        <v>96</v>
      </c>
      <c r="I44" s="576">
        <v>4.5</v>
      </c>
      <c r="J44" s="577">
        <f t="shared" si="1"/>
        <v>8.2192500000000006</v>
      </c>
      <c r="K44" s="997"/>
      <c r="L44" s="998"/>
      <c r="M44" s="998"/>
      <c r="N44" s="998"/>
      <c r="O44" s="998"/>
      <c r="P44" s="998"/>
      <c r="Q44" s="998"/>
      <c r="R44" s="998"/>
      <c r="S44" s="999"/>
      <c r="T44" s="56">
        <f t="shared" si="2"/>
        <v>0</v>
      </c>
      <c r="U44" s="327">
        <f t="shared" si="3"/>
        <v>0</v>
      </c>
      <c r="V44" s="329">
        <f t="shared" si="4"/>
        <v>0</v>
      </c>
      <c r="W44" s="1576"/>
      <c r="X44" s="1577"/>
    </row>
    <row r="45" spans="2:24" ht="23.85" customHeight="1" x14ac:dyDescent="0.25">
      <c r="B45" s="1514" t="s">
        <v>1743</v>
      </c>
      <c r="C45" s="1515"/>
      <c r="D45" s="1515"/>
      <c r="E45" s="1515"/>
      <c r="F45" s="1515"/>
      <c r="G45" s="1515"/>
      <c r="H45" s="1515"/>
      <c r="I45" s="1515"/>
      <c r="J45" s="1515"/>
      <c r="K45" s="1515"/>
      <c r="L45" s="1515"/>
      <c r="M45" s="1515"/>
      <c r="N45" s="1515"/>
      <c r="O45" s="1515"/>
      <c r="P45" s="1515"/>
      <c r="Q45" s="1515"/>
      <c r="R45" s="1515"/>
      <c r="S45" s="1515"/>
      <c r="T45" s="1515"/>
      <c r="U45" s="1515"/>
      <c r="V45" s="1515"/>
      <c r="W45" s="1515"/>
      <c r="X45" s="1516"/>
    </row>
    <row r="46" spans="2:24" ht="23.85" customHeight="1" x14ac:dyDescent="0.25">
      <c r="B46" s="1514"/>
      <c r="C46" s="1515"/>
      <c r="D46" s="1515"/>
      <c r="E46" s="1515"/>
      <c r="F46" s="1515"/>
      <c r="G46" s="1515"/>
      <c r="H46" s="1515"/>
      <c r="I46" s="1515"/>
      <c r="J46" s="1515"/>
      <c r="K46" s="1515"/>
      <c r="L46" s="1515"/>
      <c r="M46" s="1515"/>
      <c r="N46" s="1515"/>
      <c r="O46" s="1515"/>
      <c r="P46" s="1515"/>
      <c r="Q46" s="1515"/>
      <c r="R46" s="1515"/>
      <c r="S46" s="1515"/>
      <c r="T46" s="1515"/>
      <c r="U46" s="1515"/>
      <c r="V46" s="1515"/>
      <c r="W46" s="1515"/>
      <c r="X46" s="1516"/>
    </row>
    <row r="47" spans="2:24" ht="0.75" customHeight="1" x14ac:dyDescent="0.25">
      <c r="B47" s="1514"/>
      <c r="C47" s="1515"/>
      <c r="D47" s="1515"/>
      <c r="E47" s="1515"/>
      <c r="F47" s="1515"/>
      <c r="G47" s="1515"/>
      <c r="H47" s="1515"/>
      <c r="I47" s="1515"/>
      <c r="J47" s="1515"/>
      <c r="K47" s="1515"/>
      <c r="L47" s="1515"/>
      <c r="M47" s="1515"/>
      <c r="N47" s="1515"/>
      <c r="O47" s="1515"/>
      <c r="P47" s="1515"/>
      <c r="Q47" s="1515"/>
      <c r="R47" s="1515"/>
      <c r="S47" s="1515"/>
      <c r="T47" s="1515"/>
      <c r="U47" s="1515"/>
      <c r="V47" s="1515"/>
      <c r="W47" s="1515"/>
      <c r="X47" s="1516"/>
    </row>
    <row r="48" spans="2:24" ht="33.75" customHeight="1" thickBot="1" x14ac:dyDescent="0.3">
      <c r="B48" s="1517"/>
      <c r="C48" s="1518"/>
      <c r="D48" s="1518"/>
      <c r="E48" s="1518"/>
      <c r="F48" s="1518"/>
      <c r="G48" s="1518"/>
      <c r="H48" s="1518"/>
      <c r="I48" s="1518"/>
      <c r="J48" s="1518"/>
      <c r="K48" s="1518"/>
      <c r="L48" s="1518"/>
      <c r="M48" s="1518"/>
      <c r="N48" s="1518"/>
      <c r="O48" s="1518"/>
      <c r="P48" s="1518"/>
      <c r="Q48" s="1518"/>
      <c r="R48" s="1518"/>
      <c r="S48" s="1518"/>
      <c r="T48" s="1518"/>
      <c r="U48" s="1518"/>
      <c r="V48" s="1518"/>
      <c r="W48" s="1518"/>
      <c r="X48" s="1519"/>
    </row>
    <row r="49" spans="2:24" ht="58.5" customHeight="1" thickTop="1" thickBot="1" x14ac:dyDescent="0.3">
      <c r="B49" s="1564"/>
      <c r="C49" s="1564"/>
      <c r="D49" s="1564"/>
      <c r="E49" s="1564"/>
      <c r="F49" s="1564"/>
      <c r="G49" s="1564"/>
      <c r="H49" s="1564"/>
      <c r="I49" s="1564"/>
      <c r="J49" s="1564"/>
      <c r="K49" s="1564"/>
      <c r="L49" s="1564"/>
      <c r="M49" s="1564"/>
      <c r="N49" s="1564"/>
      <c r="O49" s="1564"/>
      <c r="P49" s="1564"/>
      <c r="Q49" s="1564"/>
      <c r="R49" s="1564"/>
      <c r="S49" s="1564"/>
      <c r="T49" s="1564"/>
      <c r="U49" s="1564"/>
      <c r="V49" s="1564"/>
      <c r="W49" s="1564"/>
      <c r="X49" s="1564"/>
    </row>
    <row r="50" spans="2:24" ht="24" x14ac:dyDescent="0.4">
      <c r="C50" s="1546" t="s">
        <v>1744</v>
      </c>
      <c r="D50" s="1547"/>
      <c r="E50" s="1547"/>
      <c r="F50" s="1547"/>
      <c r="G50" s="1548"/>
    </row>
    <row r="51" spans="2:24" x14ac:dyDescent="0.25">
      <c r="C51" s="1549"/>
      <c r="D51" s="1550"/>
      <c r="E51" s="1550"/>
      <c r="F51" s="1550"/>
      <c r="G51" s="1551"/>
    </row>
    <row r="52" spans="2:24" x14ac:dyDescent="0.25">
      <c r="C52" s="1552"/>
      <c r="D52" s="1553"/>
      <c r="E52" s="1553"/>
      <c r="F52" s="1553"/>
      <c r="G52" s="1554"/>
    </row>
    <row r="53" spans="2:24" x14ac:dyDescent="0.25">
      <c r="C53" s="1552"/>
      <c r="D53" s="1553"/>
      <c r="E53" s="1553"/>
      <c r="F53" s="1553"/>
      <c r="G53" s="1554"/>
    </row>
    <row r="54" spans="2:24" ht="15.75" thickBot="1" x14ac:dyDescent="0.3">
      <c r="C54" s="1555"/>
      <c r="D54" s="1556"/>
      <c r="E54" s="1556"/>
      <c r="F54" s="1556"/>
      <c r="G54" s="1557"/>
    </row>
  </sheetData>
  <sheetProtection formatCells="0" formatColumns="0" formatRows="0" insertColumns="0" insertRows="0" insertHyperlinks="0" deleteRows="0" sort="0" autoFilter="0"/>
  <mergeCells count="29">
    <mergeCell ref="A1:Y1"/>
    <mergeCell ref="B49:X49"/>
    <mergeCell ref="N4:P4"/>
    <mergeCell ref="B5:X5"/>
    <mergeCell ref="B6:X6"/>
    <mergeCell ref="B7:J7"/>
    <mergeCell ref="L7:N7"/>
    <mergeCell ref="O7:R7"/>
    <mergeCell ref="T7:X7"/>
    <mergeCell ref="L9:Q9"/>
    <mergeCell ref="S9:X9"/>
    <mergeCell ref="S8:X8"/>
    <mergeCell ref="E9:J9"/>
    <mergeCell ref="C50:G50"/>
    <mergeCell ref="C51:G54"/>
    <mergeCell ref="B2:P2"/>
    <mergeCell ref="Q2:X4"/>
    <mergeCell ref="B3:P3"/>
    <mergeCell ref="B4:C4"/>
    <mergeCell ref="D4:J4"/>
    <mergeCell ref="K4:M4"/>
    <mergeCell ref="B10:X10"/>
    <mergeCell ref="B11:X11"/>
    <mergeCell ref="W15:X44"/>
    <mergeCell ref="B45:X46"/>
    <mergeCell ref="B47:X48"/>
    <mergeCell ref="B8:B9"/>
    <mergeCell ref="E8:J8"/>
    <mergeCell ref="L8:Q8"/>
  </mergeCells>
  <conditionalFormatting sqref="B2:B1048576">
    <cfRule type="duplicateValues" dxfId="164" priority="1"/>
  </conditionalFormatting>
  <pageMargins left="0.25" right="0.25" top="0.75" bottom="0.75" header="0.3" footer="0.3"/>
  <pageSetup scale="32"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3401A-F7C8-4E1C-A5D5-BF8E5826352C}">
  <sheetPr codeName="Sheet24">
    <pageSetUpPr fitToPage="1"/>
  </sheetPr>
  <dimension ref="A1:Y55"/>
  <sheetViews>
    <sheetView showGridLines="0" topLeftCell="A9" zoomScale="60" zoomScaleNormal="60" workbookViewId="0">
      <selection activeCell="A10" sqref="A10:XFD13"/>
    </sheetView>
  </sheetViews>
  <sheetFormatPr defaultColWidth="9.140625" defaultRowHeight="15" x14ac:dyDescent="0.25"/>
  <cols>
    <col min="1" max="1" width="2.7109375" style="58" customWidth="1"/>
    <col min="2" max="2" width="13.42578125" style="58" customWidth="1"/>
    <col min="3" max="3" width="61.42578125" style="58" customWidth="1"/>
    <col min="4" max="4" width="19.5703125" style="58" customWidth="1"/>
    <col min="5" max="5" width="13" style="58" customWidth="1"/>
    <col min="6" max="6" width="13.28515625" style="58" customWidth="1"/>
    <col min="7" max="7" width="12.140625" style="58" customWidth="1"/>
    <col min="8" max="8" width="10.140625" style="58" customWidth="1"/>
    <col min="9" max="9" width="12.7109375" style="58" customWidth="1"/>
    <col min="10" max="10" width="16.28515625" style="68" customWidth="1"/>
    <col min="11" max="13" width="12" style="58" customWidth="1"/>
    <col min="14" max="14" width="15.85546875" style="58" customWidth="1"/>
    <col min="15" max="19" width="12" style="58" customWidth="1"/>
    <col min="20" max="21" width="12.85546875" style="58" customWidth="1"/>
    <col min="22" max="22" width="19" style="58" bestFit="1" customWidth="1"/>
    <col min="23" max="24" width="12.85546875" style="58" customWidth="1"/>
    <col min="25" max="25" width="46.85546875" style="58" bestFit="1" customWidth="1"/>
    <col min="26" max="26" width="9.42578125" style="58" customWidth="1"/>
    <col min="27" max="16384" width="9.140625" style="58"/>
  </cols>
  <sheetData>
    <row r="1" spans="1:25" ht="242.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84" customHeight="1" thickTop="1" thickBot="1" x14ac:dyDescent="0.3">
      <c r="B2" s="1558" t="s">
        <v>1806</v>
      </c>
      <c r="C2" s="1569"/>
      <c r="D2" s="1569"/>
      <c r="E2" s="1569"/>
      <c r="F2" s="1569"/>
      <c r="G2" s="1569"/>
      <c r="H2" s="1569"/>
      <c r="I2" s="1569"/>
      <c r="J2" s="1569"/>
      <c r="K2" s="1569"/>
      <c r="L2" s="1569"/>
      <c r="M2" s="1569"/>
      <c r="N2" s="1569"/>
      <c r="O2" s="1569"/>
      <c r="P2" s="1569"/>
      <c r="Q2" s="1643" t="s">
        <v>1985</v>
      </c>
      <c r="R2" s="1644"/>
      <c r="S2" s="1644"/>
      <c r="T2" s="1644"/>
      <c r="U2" s="1644"/>
      <c r="V2" s="1644"/>
      <c r="W2" s="1644"/>
      <c r="X2" s="1645"/>
      <c r="Y2" s="57"/>
    </row>
    <row r="3" spans="1:25" ht="35.25" customHeight="1" thickTop="1" thickBot="1" x14ac:dyDescent="0.3">
      <c r="B3" s="1506"/>
      <c r="C3" s="1507"/>
      <c r="D3" s="1507"/>
      <c r="E3" s="1507"/>
      <c r="F3" s="1507"/>
      <c r="G3" s="1507"/>
      <c r="H3" s="1507"/>
      <c r="I3" s="1507"/>
      <c r="J3" s="1507"/>
      <c r="K3" s="1507"/>
      <c r="L3" s="1507"/>
      <c r="M3" s="1507"/>
      <c r="N3" s="1507"/>
      <c r="O3" s="1507"/>
      <c r="P3" s="1507"/>
      <c r="Q3" s="1643"/>
      <c r="R3" s="1646"/>
      <c r="S3" s="1646"/>
      <c r="T3" s="1646"/>
      <c r="U3" s="1646"/>
      <c r="V3" s="1646"/>
      <c r="W3" s="1646"/>
      <c r="X3" s="1645"/>
      <c r="Y3" s="57"/>
    </row>
    <row r="4" spans="1:25" ht="33.75"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647"/>
      <c r="R4" s="1648"/>
      <c r="S4" s="1648"/>
      <c r="T4" s="1648"/>
      <c r="U4" s="1648"/>
      <c r="V4" s="1648"/>
      <c r="W4" s="1648"/>
      <c r="X4" s="1649"/>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100103</v>
      </c>
      <c r="L7" s="1656" t="s">
        <v>1681</v>
      </c>
      <c r="M7" s="1657"/>
      <c r="N7" s="1658"/>
      <c r="O7" s="1543" t="s">
        <v>1986</v>
      </c>
      <c r="P7" s="1630"/>
      <c r="Q7" s="1630"/>
      <c r="R7" s="1630"/>
      <c r="S7" s="578">
        <v>1.57</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32">
        <f>SUM(U15:U17,U19:U29,U31:U34)</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425"/>
      <c r="C12" s="426"/>
      <c r="D12" s="426"/>
      <c r="E12" s="426"/>
      <c r="F12" s="426"/>
      <c r="G12" s="426"/>
      <c r="H12" s="426"/>
      <c r="I12" s="426"/>
      <c r="J12" s="426"/>
      <c r="K12" s="427">
        <f t="shared" ref="K12:S12" si="0">SUM(K15:K34)</f>
        <v>0</v>
      </c>
      <c r="L12" s="427">
        <f t="shared" si="0"/>
        <v>0</v>
      </c>
      <c r="M12" s="427">
        <f t="shared" si="0"/>
        <v>0</v>
      </c>
      <c r="N12" s="427">
        <f t="shared" si="0"/>
        <v>0</v>
      </c>
      <c r="O12" s="427">
        <f t="shared" si="0"/>
        <v>0</v>
      </c>
      <c r="P12" s="427">
        <f t="shared" si="0"/>
        <v>0</v>
      </c>
      <c r="Q12" s="427">
        <f t="shared" si="0"/>
        <v>0</v>
      </c>
      <c r="R12" s="427">
        <f t="shared" si="0"/>
        <v>0</v>
      </c>
      <c r="S12" s="427">
        <f t="shared" si="0"/>
        <v>0</v>
      </c>
      <c r="T12" s="427">
        <f>SUM(T15:T48)</f>
        <v>0</v>
      </c>
      <c r="U12" s="427">
        <f>SUM(U15:U48)</f>
        <v>0</v>
      </c>
      <c r="V12" s="428">
        <f>SUM(V15:V48)</f>
        <v>0</v>
      </c>
      <c r="W12" s="426"/>
      <c r="X12" s="429"/>
    </row>
    <row r="13" spans="1:25" ht="57" customHeight="1" thickTop="1" thickBot="1" x14ac:dyDescent="0.3">
      <c r="B13" s="430" t="s">
        <v>1561</v>
      </c>
      <c r="C13" s="431" t="s">
        <v>1562</v>
      </c>
      <c r="D13" s="432" t="s">
        <v>1684</v>
      </c>
      <c r="E13" s="432" t="s">
        <v>1685</v>
      </c>
      <c r="F13" s="432" t="s">
        <v>1686</v>
      </c>
      <c r="G13" s="432" t="s">
        <v>1687</v>
      </c>
      <c r="H13" s="432" t="s">
        <v>1564</v>
      </c>
      <c r="I13" s="432" t="s">
        <v>1809</v>
      </c>
      <c r="J13" s="433" t="s">
        <v>1565</v>
      </c>
      <c r="K13" s="434" t="s">
        <v>1417</v>
      </c>
      <c r="L13" s="434" t="s">
        <v>1418</v>
      </c>
      <c r="M13" s="434" t="s">
        <v>1419</v>
      </c>
      <c r="N13" s="434" t="s">
        <v>1420</v>
      </c>
      <c r="O13" s="434" t="s">
        <v>1421</v>
      </c>
      <c r="P13" s="434" t="s">
        <v>1422</v>
      </c>
      <c r="Q13" s="434" t="s">
        <v>1423</v>
      </c>
      <c r="R13" s="434" t="s">
        <v>1424</v>
      </c>
      <c r="S13" s="434" t="s">
        <v>1425</v>
      </c>
      <c r="T13" s="432" t="s">
        <v>1426</v>
      </c>
      <c r="U13" s="432" t="s">
        <v>1689</v>
      </c>
      <c r="V13" s="432" t="s">
        <v>1567</v>
      </c>
      <c r="W13" s="432" t="s">
        <v>1568</v>
      </c>
      <c r="X13" s="435" t="s">
        <v>1690</v>
      </c>
    </row>
    <row r="14" spans="1:25" ht="19.5" thickBot="1" x14ac:dyDescent="0.3">
      <c r="B14" s="1650" t="s">
        <v>1810</v>
      </c>
      <c r="C14" s="1651"/>
      <c r="D14" s="1651"/>
      <c r="E14" s="1651"/>
      <c r="F14" s="1651"/>
      <c r="G14" s="1651"/>
      <c r="H14" s="1651"/>
      <c r="I14" s="1651"/>
      <c r="J14" s="1651"/>
      <c r="K14" s="1651"/>
      <c r="L14" s="1651"/>
      <c r="M14" s="1651"/>
      <c r="N14" s="1651"/>
      <c r="O14" s="1651"/>
      <c r="P14" s="1651"/>
      <c r="Q14" s="1651"/>
      <c r="R14" s="1651"/>
      <c r="S14" s="1651"/>
      <c r="T14" s="1651"/>
      <c r="U14" s="1651"/>
      <c r="V14" s="1628"/>
      <c r="W14" s="1628"/>
      <c r="X14" s="1629"/>
    </row>
    <row r="15" spans="1:25" ht="21.75" customHeight="1" x14ac:dyDescent="0.25">
      <c r="B15" s="607">
        <v>90012</v>
      </c>
      <c r="C15" s="608" t="s">
        <v>1987</v>
      </c>
      <c r="D15" s="609" t="s">
        <v>1812</v>
      </c>
      <c r="E15" s="610" t="s">
        <v>1988</v>
      </c>
      <c r="F15" s="610" t="s">
        <v>1747</v>
      </c>
      <c r="G15" s="610">
        <v>30</v>
      </c>
      <c r="H15" s="611">
        <v>137</v>
      </c>
      <c r="I15" s="610">
        <v>29.26</v>
      </c>
      <c r="J15" s="612">
        <f>+$S$7*I15</f>
        <v>45.938200000000002</v>
      </c>
      <c r="K15" s="993"/>
      <c r="L15" s="979"/>
      <c r="M15" s="979"/>
      <c r="N15" s="979"/>
      <c r="O15" s="979"/>
      <c r="P15" s="979"/>
      <c r="Q15" s="979"/>
      <c r="R15" s="979"/>
      <c r="S15" s="994"/>
      <c r="T15" s="471">
        <f t="shared" ref="T15:T34" si="1">SUM(K15:S15)</f>
        <v>0</v>
      </c>
      <c r="U15" s="336">
        <f t="shared" ref="U15:U34" si="2">T15*I15</f>
        <v>0</v>
      </c>
      <c r="V15" s="369">
        <f t="shared" ref="V15:V34" si="3">U15*$S$7</f>
        <v>0</v>
      </c>
      <c r="W15" s="1572" t="s">
        <v>1695</v>
      </c>
      <c r="X15" s="1573"/>
    </row>
    <row r="16" spans="1:25" ht="21.75" customHeight="1" x14ac:dyDescent="0.25">
      <c r="B16" s="607">
        <v>90013</v>
      </c>
      <c r="C16" s="608" t="s">
        <v>1989</v>
      </c>
      <c r="D16" s="609" t="s">
        <v>1812</v>
      </c>
      <c r="E16" s="610" t="s">
        <v>1988</v>
      </c>
      <c r="F16" s="610" t="s">
        <v>1747</v>
      </c>
      <c r="G16" s="610">
        <v>30</v>
      </c>
      <c r="H16" s="611">
        <v>137</v>
      </c>
      <c r="I16" s="610">
        <v>29.16</v>
      </c>
      <c r="J16" s="612">
        <f>+$S$7*I16</f>
        <v>45.781200000000005</v>
      </c>
      <c r="K16" s="1005"/>
      <c r="L16" s="1006"/>
      <c r="M16" s="1006"/>
      <c r="N16" s="1006"/>
      <c r="O16" s="1006"/>
      <c r="P16" s="1006"/>
      <c r="Q16" s="1006"/>
      <c r="R16" s="1006"/>
      <c r="S16" s="1007"/>
      <c r="T16" s="437">
        <f t="shared" si="1"/>
        <v>0</v>
      </c>
      <c r="U16" s="337">
        <f t="shared" si="2"/>
        <v>0</v>
      </c>
      <c r="V16" s="370">
        <f t="shared" si="3"/>
        <v>0</v>
      </c>
      <c r="W16" s="1652"/>
      <c r="X16" s="1622"/>
    </row>
    <row r="17" spans="2:25" ht="21.75" customHeight="1" thickBot="1" x14ac:dyDescent="0.3">
      <c r="B17" s="655">
        <v>90014</v>
      </c>
      <c r="C17" s="656" t="s">
        <v>1990</v>
      </c>
      <c r="D17" s="657" t="s">
        <v>1812</v>
      </c>
      <c r="E17" s="658" t="s">
        <v>1988</v>
      </c>
      <c r="F17" s="658" t="s">
        <v>1747</v>
      </c>
      <c r="G17" s="658">
        <v>30</v>
      </c>
      <c r="H17" s="659">
        <v>137</v>
      </c>
      <c r="I17" s="658">
        <v>29.16</v>
      </c>
      <c r="J17" s="612">
        <f>+$S$7*I17</f>
        <v>45.781200000000005</v>
      </c>
      <c r="K17" s="997"/>
      <c r="L17" s="998"/>
      <c r="M17" s="998"/>
      <c r="N17" s="998"/>
      <c r="O17" s="998"/>
      <c r="P17" s="998"/>
      <c r="Q17" s="998"/>
      <c r="R17" s="998"/>
      <c r="S17" s="999"/>
      <c r="T17" s="472">
        <f t="shared" si="1"/>
        <v>0</v>
      </c>
      <c r="U17" s="338">
        <f t="shared" si="2"/>
        <v>0</v>
      </c>
      <c r="V17" s="371">
        <f t="shared" si="3"/>
        <v>0</v>
      </c>
      <c r="W17" s="1576"/>
      <c r="X17" s="1577"/>
    </row>
    <row r="18" spans="2:25" ht="19.5" customHeight="1" thickBot="1" x14ac:dyDescent="0.35">
      <c r="B18" s="1653" t="s">
        <v>1818</v>
      </c>
      <c r="C18" s="1654"/>
      <c r="D18" s="1654"/>
      <c r="E18" s="1654"/>
      <c r="F18" s="1654"/>
      <c r="G18" s="1654"/>
      <c r="H18" s="1654"/>
      <c r="I18" s="1654"/>
      <c r="J18" s="1654"/>
      <c r="K18" s="1654"/>
      <c r="L18" s="1654"/>
      <c r="M18" s="1654"/>
      <c r="N18" s="1654"/>
      <c r="O18" s="1654"/>
      <c r="P18" s="1654"/>
      <c r="Q18" s="1654"/>
      <c r="R18" s="1654"/>
      <c r="S18" s="1654"/>
      <c r="T18" s="1654">
        <f t="shared" si="1"/>
        <v>0</v>
      </c>
      <c r="U18" s="1654">
        <f t="shared" si="2"/>
        <v>0</v>
      </c>
      <c r="V18" s="1655">
        <f t="shared" si="3"/>
        <v>0</v>
      </c>
      <c r="W18" s="1655" t="s">
        <v>1695</v>
      </c>
      <c r="X18" s="1626"/>
      <c r="Y18" s="439" t="s">
        <v>1819</v>
      </c>
    </row>
    <row r="19" spans="2:25" ht="19.5" customHeight="1" x14ac:dyDescent="0.25">
      <c r="B19" s="607">
        <v>90015</v>
      </c>
      <c r="C19" s="608" t="s">
        <v>1991</v>
      </c>
      <c r="D19" s="617" t="s">
        <v>1812</v>
      </c>
      <c r="E19" s="610" t="s">
        <v>1988</v>
      </c>
      <c r="F19" s="610" t="s">
        <v>1747</v>
      </c>
      <c r="G19" s="610">
        <v>30</v>
      </c>
      <c r="H19" s="611">
        <v>102</v>
      </c>
      <c r="I19" s="610">
        <v>24.71</v>
      </c>
      <c r="J19" s="580">
        <f t="shared" ref="J19:J29" si="4">+$S$7*I19</f>
        <v>38.794700000000006</v>
      </c>
      <c r="K19" s="1009"/>
      <c r="L19" s="1006"/>
      <c r="M19" s="1006"/>
      <c r="N19" s="1006"/>
      <c r="O19" s="1006"/>
      <c r="P19" s="1006"/>
      <c r="Q19" s="1006"/>
      <c r="R19" s="1006"/>
      <c r="S19" s="1007"/>
      <c r="T19" s="473">
        <f t="shared" si="1"/>
        <v>0</v>
      </c>
      <c r="U19" s="339">
        <f t="shared" si="2"/>
        <v>0</v>
      </c>
      <c r="V19" s="372">
        <f t="shared" si="3"/>
        <v>0</v>
      </c>
      <c r="W19" s="1638" t="s">
        <v>1695</v>
      </c>
      <c r="X19" s="1639"/>
      <c r="Y19" s="441" t="str">
        <f t="shared" ref="Y19:Y29" si="5">IF($J$44="","",$J$44/I19)</f>
        <v/>
      </c>
    </row>
    <row r="20" spans="2:25" ht="19.5" customHeight="1" x14ac:dyDescent="0.25">
      <c r="B20" s="607">
        <v>90016</v>
      </c>
      <c r="C20" s="608" t="s">
        <v>1992</v>
      </c>
      <c r="D20" s="617" t="s">
        <v>1812</v>
      </c>
      <c r="E20" s="610" t="s">
        <v>1988</v>
      </c>
      <c r="F20" s="610" t="s">
        <v>1747</v>
      </c>
      <c r="G20" s="610">
        <v>30</v>
      </c>
      <c r="H20" s="611">
        <v>102</v>
      </c>
      <c r="I20" s="610">
        <v>24.71</v>
      </c>
      <c r="J20" s="618">
        <f t="shared" si="4"/>
        <v>38.794700000000006</v>
      </c>
      <c r="K20" s="1009"/>
      <c r="L20" s="1006"/>
      <c r="M20" s="1006"/>
      <c r="N20" s="1006"/>
      <c r="O20" s="1006"/>
      <c r="P20" s="1006"/>
      <c r="Q20" s="1006"/>
      <c r="R20" s="1006"/>
      <c r="S20" s="1007"/>
      <c r="T20" s="442">
        <f t="shared" si="1"/>
        <v>0</v>
      </c>
      <c r="U20" s="326">
        <f t="shared" si="2"/>
        <v>0</v>
      </c>
      <c r="V20" s="13">
        <f t="shared" si="3"/>
        <v>0</v>
      </c>
      <c r="W20" s="1640"/>
      <c r="X20" s="1617"/>
      <c r="Y20" s="441" t="str">
        <f t="shared" si="5"/>
        <v/>
      </c>
    </row>
    <row r="21" spans="2:25" ht="19.5" customHeight="1" x14ac:dyDescent="0.25">
      <c r="B21" s="607">
        <v>90017</v>
      </c>
      <c r="C21" s="608" t="s">
        <v>1993</v>
      </c>
      <c r="D21" s="617" t="s">
        <v>1812</v>
      </c>
      <c r="E21" s="610" t="s">
        <v>1988</v>
      </c>
      <c r="F21" s="610" t="s">
        <v>1747</v>
      </c>
      <c r="G21" s="610">
        <v>30</v>
      </c>
      <c r="H21" s="611">
        <v>102</v>
      </c>
      <c r="I21" s="610">
        <v>24.71</v>
      </c>
      <c r="J21" s="618">
        <f t="shared" si="4"/>
        <v>38.794700000000006</v>
      </c>
      <c r="K21" s="1009"/>
      <c r="L21" s="1006"/>
      <c r="M21" s="1006"/>
      <c r="N21" s="1006"/>
      <c r="O21" s="1006"/>
      <c r="P21" s="1006"/>
      <c r="Q21" s="1006"/>
      <c r="R21" s="1006"/>
      <c r="S21" s="1007"/>
      <c r="T21" s="442">
        <f t="shared" si="1"/>
        <v>0</v>
      </c>
      <c r="U21" s="326">
        <f t="shared" si="2"/>
        <v>0</v>
      </c>
      <c r="V21" s="13">
        <f t="shared" si="3"/>
        <v>0</v>
      </c>
      <c r="W21" s="1640"/>
      <c r="X21" s="1617"/>
      <c r="Y21" s="441" t="str">
        <f t="shared" si="5"/>
        <v/>
      </c>
    </row>
    <row r="22" spans="2:25" ht="19.5" customHeight="1" x14ac:dyDescent="0.25">
      <c r="B22" s="607">
        <v>90018</v>
      </c>
      <c r="C22" s="608" t="s">
        <v>1994</v>
      </c>
      <c r="D22" s="617" t="s">
        <v>1812</v>
      </c>
      <c r="E22" s="610" t="s">
        <v>1988</v>
      </c>
      <c r="F22" s="610" t="s">
        <v>1747</v>
      </c>
      <c r="G22" s="610">
        <v>30</v>
      </c>
      <c r="H22" s="611">
        <v>102</v>
      </c>
      <c r="I22" s="610">
        <v>24.71</v>
      </c>
      <c r="J22" s="618">
        <f t="shared" si="4"/>
        <v>38.794700000000006</v>
      </c>
      <c r="K22" s="1009"/>
      <c r="L22" s="1006"/>
      <c r="M22" s="1006"/>
      <c r="N22" s="1006"/>
      <c r="O22" s="1006"/>
      <c r="P22" s="1006"/>
      <c r="Q22" s="1006"/>
      <c r="R22" s="1006"/>
      <c r="S22" s="1007"/>
      <c r="T22" s="442">
        <f t="shared" si="1"/>
        <v>0</v>
      </c>
      <c r="U22" s="326">
        <f t="shared" si="2"/>
        <v>0</v>
      </c>
      <c r="V22" s="13">
        <f t="shared" si="3"/>
        <v>0</v>
      </c>
      <c r="W22" s="1640"/>
      <c r="X22" s="1617"/>
      <c r="Y22" s="441" t="str">
        <f t="shared" si="5"/>
        <v/>
      </c>
    </row>
    <row r="23" spans="2:25" ht="19.5" customHeight="1" x14ac:dyDescent="0.25">
      <c r="B23" s="607">
        <v>90019</v>
      </c>
      <c r="C23" s="608" t="s">
        <v>1995</v>
      </c>
      <c r="D23" s="617" t="s">
        <v>1812</v>
      </c>
      <c r="E23" s="610" t="s">
        <v>1988</v>
      </c>
      <c r="F23" s="610" t="s">
        <v>1747</v>
      </c>
      <c r="G23" s="610">
        <v>30</v>
      </c>
      <c r="H23" s="611">
        <v>102</v>
      </c>
      <c r="I23" s="610">
        <v>24.71</v>
      </c>
      <c r="J23" s="618">
        <f t="shared" si="4"/>
        <v>38.794700000000006</v>
      </c>
      <c r="K23" s="1009"/>
      <c r="L23" s="1006"/>
      <c r="M23" s="1006"/>
      <c r="N23" s="1006"/>
      <c r="O23" s="1006"/>
      <c r="P23" s="1006"/>
      <c r="Q23" s="1006"/>
      <c r="R23" s="1006"/>
      <c r="S23" s="1007"/>
      <c r="T23" s="442">
        <f t="shared" si="1"/>
        <v>0</v>
      </c>
      <c r="U23" s="326">
        <f t="shared" si="2"/>
        <v>0</v>
      </c>
      <c r="V23" s="13">
        <f t="shared" si="3"/>
        <v>0</v>
      </c>
      <c r="W23" s="1640"/>
      <c r="X23" s="1617"/>
      <c r="Y23" s="441" t="str">
        <f t="shared" si="5"/>
        <v/>
      </c>
    </row>
    <row r="24" spans="2:25" ht="19.5" customHeight="1" x14ac:dyDescent="0.25">
      <c r="B24" s="607">
        <v>90020</v>
      </c>
      <c r="C24" s="608" t="s">
        <v>1996</v>
      </c>
      <c r="D24" s="617" t="s">
        <v>1812</v>
      </c>
      <c r="E24" s="610" t="s">
        <v>1997</v>
      </c>
      <c r="F24" s="610" t="s">
        <v>1747</v>
      </c>
      <c r="G24" s="610">
        <v>30</v>
      </c>
      <c r="H24" s="611">
        <v>102</v>
      </c>
      <c r="I24" s="610">
        <v>24.71</v>
      </c>
      <c r="J24" s="618">
        <f t="shared" si="4"/>
        <v>38.794700000000006</v>
      </c>
      <c r="K24" s="1009"/>
      <c r="L24" s="1006"/>
      <c r="M24" s="1006"/>
      <c r="N24" s="1006"/>
      <c r="O24" s="1006"/>
      <c r="P24" s="1006"/>
      <c r="Q24" s="1006"/>
      <c r="R24" s="1006"/>
      <c r="S24" s="1007"/>
      <c r="T24" s="442">
        <f t="shared" si="1"/>
        <v>0</v>
      </c>
      <c r="U24" s="326">
        <f t="shared" si="2"/>
        <v>0</v>
      </c>
      <c r="V24" s="13">
        <f t="shared" si="3"/>
        <v>0</v>
      </c>
      <c r="W24" s="1640"/>
      <c r="X24" s="1617"/>
      <c r="Y24" s="441" t="str">
        <f t="shared" si="5"/>
        <v/>
      </c>
    </row>
    <row r="25" spans="2:25" ht="19.5" customHeight="1" x14ac:dyDescent="0.25">
      <c r="B25" s="607">
        <v>96210</v>
      </c>
      <c r="C25" s="608" t="s">
        <v>1998</v>
      </c>
      <c r="D25" s="617" t="s">
        <v>1812</v>
      </c>
      <c r="E25" s="610">
        <v>0</v>
      </c>
      <c r="F25" s="610" t="s">
        <v>1747</v>
      </c>
      <c r="G25" s="610">
        <v>10</v>
      </c>
      <c r="H25" s="611">
        <v>20</v>
      </c>
      <c r="I25" s="610">
        <v>7.89</v>
      </c>
      <c r="J25" s="618">
        <f t="shared" si="4"/>
        <v>12.3873</v>
      </c>
      <c r="K25" s="1009"/>
      <c r="L25" s="1006"/>
      <c r="M25" s="1006"/>
      <c r="N25" s="1006"/>
      <c r="O25" s="1006"/>
      <c r="P25" s="1006"/>
      <c r="Q25" s="1006"/>
      <c r="R25" s="1006"/>
      <c r="S25" s="1007"/>
      <c r="T25" s="442">
        <f t="shared" si="1"/>
        <v>0</v>
      </c>
      <c r="U25" s="326">
        <f t="shared" si="2"/>
        <v>0</v>
      </c>
      <c r="V25" s="13">
        <f t="shared" si="3"/>
        <v>0</v>
      </c>
      <c r="W25" s="1640"/>
      <c r="X25" s="1617"/>
      <c r="Y25" s="441" t="str">
        <f t="shared" si="5"/>
        <v/>
      </c>
    </row>
    <row r="26" spans="2:25" ht="19.5" customHeight="1" x14ac:dyDescent="0.25">
      <c r="B26" s="607">
        <v>96523</v>
      </c>
      <c r="C26" s="608" t="s">
        <v>1999</v>
      </c>
      <c r="D26" s="617" t="s">
        <v>1812</v>
      </c>
      <c r="E26" s="610">
        <v>0</v>
      </c>
      <c r="F26" s="610" t="s">
        <v>1747</v>
      </c>
      <c r="G26" s="610">
        <v>15</v>
      </c>
      <c r="H26" s="611">
        <v>34</v>
      </c>
      <c r="I26" s="610">
        <v>13.93</v>
      </c>
      <c r="J26" s="618">
        <f t="shared" si="4"/>
        <v>21.870100000000001</v>
      </c>
      <c r="K26" s="1009"/>
      <c r="L26" s="1006"/>
      <c r="M26" s="1006"/>
      <c r="N26" s="1006"/>
      <c r="O26" s="1006"/>
      <c r="P26" s="1006"/>
      <c r="Q26" s="1006"/>
      <c r="R26" s="1006"/>
      <c r="S26" s="1007"/>
      <c r="T26" s="442">
        <f t="shared" si="1"/>
        <v>0</v>
      </c>
      <c r="U26" s="326">
        <f t="shared" si="2"/>
        <v>0</v>
      </c>
      <c r="V26" s="13">
        <f t="shared" si="3"/>
        <v>0</v>
      </c>
      <c r="W26" s="1640"/>
      <c r="X26" s="1617"/>
      <c r="Y26" s="441" t="str">
        <f t="shared" si="5"/>
        <v/>
      </c>
    </row>
    <row r="27" spans="2:25" ht="19.5" customHeight="1" x14ac:dyDescent="0.25">
      <c r="B27" s="607">
        <v>99706</v>
      </c>
      <c r="C27" s="608" t="s">
        <v>2000</v>
      </c>
      <c r="D27" s="617" t="s">
        <v>1812</v>
      </c>
      <c r="E27" s="610">
        <v>0</v>
      </c>
      <c r="F27" s="610" t="s">
        <v>1747</v>
      </c>
      <c r="G27" s="610">
        <v>18</v>
      </c>
      <c r="H27" s="611">
        <v>87</v>
      </c>
      <c r="I27" s="610">
        <v>23.33</v>
      </c>
      <c r="J27" s="618">
        <f t="shared" si="4"/>
        <v>36.628099999999996</v>
      </c>
      <c r="K27" s="1009"/>
      <c r="L27" s="1006"/>
      <c r="M27" s="1006"/>
      <c r="N27" s="1006"/>
      <c r="O27" s="1006"/>
      <c r="P27" s="1006"/>
      <c r="Q27" s="1006"/>
      <c r="R27" s="1006"/>
      <c r="S27" s="1007"/>
      <c r="T27" s="442">
        <f t="shared" si="1"/>
        <v>0</v>
      </c>
      <c r="U27" s="326">
        <f t="shared" si="2"/>
        <v>0</v>
      </c>
      <c r="V27" s="13">
        <f t="shared" si="3"/>
        <v>0</v>
      </c>
      <c r="W27" s="1640"/>
      <c r="X27" s="1617"/>
      <c r="Y27" s="441" t="str">
        <f t="shared" si="5"/>
        <v/>
      </c>
    </row>
    <row r="28" spans="2:25" ht="19.5" customHeight="1" x14ac:dyDescent="0.25">
      <c r="B28" s="607">
        <v>99707</v>
      </c>
      <c r="C28" s="608" t="s">
        <v>2001</v>
      </c>
      <c r="D28" s="617" t="s">
        <v>1812</v>
      </c>
      <c r="E28" s="567">
        <v>0</v>
      </c>
      <c r="F28" s="610" t="s">
        <v>1747</v>
      </c>
      <c r="G28" s="610">
        <v>18</v>
      </c>
      <c r="H28" s="611">
        <v>87</v>
      </c>
      <c r="I28" s="610">
        <v>23.1</v>
      </c>
      <c r="J28" s="618">
        <f t="shared" si="4"/>
        <v>36.267000000000003</v>
      </c>
      <c r="K28" s="1009"/>
      <c r="L28" s="1006"/>
      <c r="M28" s="1006"/>
      <c r="N28" s="1006"/>
      <c r="O28" s="1006"/>
      <c r="P28" s="1006"/>
      <c r="Q28" s="1006"/>
      <c r="R28" s="1006"/>
      <c r="S28" s="1007"/>
      <c r="T28" s="442">
        <f t="shared" si="1"/>
        <v>0</v>
      </c>
      <c r="U28" s="326">
        <f t="shared" si="2"/>
        <v>0</v>
      </c>
      <c r="V28" s="13">
        <f t="shared" si="3"/>
        <v>0</v>
      </c>
      <c r="W28" s="1640"/>
      <c r="X28" s="1617"/>
      <c r="Y28" s="441" t="str">
        <f t="shared" si="5"/>
        <v/>
      </c>
    </row>
    <row r="29" spans="2:25" ht="19.5" customHeight="1" thickBot="1" x14ac:dyDescent="0.3">
      <c r="B29" s="660">
        <v>99708</v>
      </c>
      <c r="C29" s="656" t="s">
        <v>2002</v>
      </c>
      <c r="D29" s="661" t="s">
        <v>2003</v>
      </c>
      <c r="E29" s="658">
        <v>0</v>
      </c>
      <c r="F29" s="658" t="s">
        <v>1747</v>
      </c>
      <c r="G29" s="658">
        <v>18</v>
      </c>
      <c r="H29" s="659">
        <v>78</v>
      </c>
      <c r="I29" s="658">
        <v>23.1</v>
      </c>
      <c r="J29" s="662">
        <f t="shared" si="4"/>
        <v>36.267000000000003</v>
      </c>
      <c r="K29" s="968"/>
      <c r="L29" s="969"/>
      <c r="M29" s="969"/>
      <c r="N29" s="969"/>
      <c r="O29" s="969"/>
      <c r="P29" s="969"/>
      <c r="Q29" s="969"/>
      <c r="R29" s="969"/>
      <c r="S29" s="1019"/>
      <c r="T29" s="474">
        <f t="shared" si="1"/>
        <v>0</v>
      </c>
      <c r="U29" s="340">
        <f t="shared" si="2"/>
        <v>0</v>
      </c>
      <c r="V29" s="329">
        <f t="shared" si="3"/>
        <v>0</v>
      </c>
      <c r="W29" s="1641"/>
      <c r="X29" s="1642"/>
      <c r="Y29" s="441" t="str">
        <f t="shared" si="5"/>
        <v/>
      </c>
    </row>
    <row r="30" spans="2:25" ht="19.5" customHeight="1" thickBot="1" x14ac:dyDescent="0.3">
      <c r="B30" s="1635" t="s">
        <v>1824</v>
      </c>
      <c r="C30" s="1636"/>
      <c r="D30" s="1636"/>
      <c r="E30" s="1636"/>
      <c r="F30" s="1636"/>
      <c r="G30" s="1636"/>
      <c r="H30" s="1636"/>
      <c r="I30" s="1636"/>
      <c r="J30" s="1636"/>
      <c r="K30" s="1636"/>
      <c r="L30" s="1636"/>
      <c r="M30" s="1636"/>
      <c r="N30" s="1636"/>
      <c r="O30" s="1636"/>
      <c r="P30" s="1636"/>
      <c r="Q30" s="1636"/>
      <c r="R30" s="1636"/>
      <c r="S30" s="1636"/>
      <c r="T30" s="1636">
        <f t="shared" si="1"/>
        <v>0</v>
      </c>
      <c r="U30" s="1636">
        <f t="shared" si="2"/>
        <v>0</v>
      </c>
      <c r="V30" s="1637">
        <f t="shared" si="3"/>
        <v>0</v>
      </c>
      <c r="W30" s="1637"/>
      <c r="X30" s="1613"/>
      <c r="Y30" s="444"/>
    </row>
    <row r="31" spans="2:25" ht="19.5" customHeight="1" x14ac:dyDescent="0.25">
      <c r="B31" s="607">
        <v>95157</v>
      </c>
      <c r="C31" s="608" t="s">
        <v>2004</v>
      </c>
      <c r="D31" s="617" t="s">
        <v>1812</v>
      </c>
      <c r="E31" s="610" t="s">
        <v>2005</v>
      </c>
      <c r="F31" s="610" t="s">
        <v>1747</v>
      </c>
      <c r="G31" s="610">
        <v>18</v>
      </c>
      <c r="H31" s="611">
        <v>72</v>
      </c>
      <c r="I31" s="610">
        <v>8.6199999999999992</v>
      </c>
      <c r="J31" s="580">
        <f t="shared" ref="J31:J34" si="6">+$S$7*I31</f>
        <v>13.533399999999999</v>
      </c>
      <c r="K31" s="1009"/>
      <c r="L31" s="1006"/>
      <c r="M31" s="1006"/>
      <c r="N31" s="1006"/>
      <c r="O31" s="1006"/>
      <c r="P31" s="1006"/>
      <c r="Q31" s="1006"/>
      <c r="R31" s="1006"/>
      <c r="S31" s="1007"/>
      <c r="T31" s="446">
        <f t="shared" si="1"/>
        <v>0</v>
      </c>
      <c r="U31" s="341">
        <f t="shared" si="2"/>
        <v>0</v>
      </c>
      <c r="V31" s="328">
        <f t="shared" si="3"/>
        <v>0</v>
      </c>
      <c r="W31" s="1638" t="s">
        <v>1695</v>
      </c>
      <c r="X31" s="1639"/>
      <c r="Y31" s="441" t="str">
        <f>IF($J$45="","",$J$45/I31)</f>
        <v/>
      </c>
    </row>
    <row r="32" spans="2:25" ht="19.5" customHeight="1" x14ac:dyDescent="0.25">
      <c r="B32" s="607">
        <v>94125</v>
      </c>
      <c r="C32" s="608" t="s">
        <v>2006</v>
      </c>
      <c r="D32" s="617" t="s">
        <v>1812</v>
      </c>
      <c r="E32" s="610" t="s">
        <v>2005</v>
      </c>
      <c r="F32" s="610" t="s">
        <v>1747</v>
      </c>
      <c r="G32" s="610">
        <v>18</v>
      </c>
      <c r="H32" s="611">
        <v>72</v>
      </c>
      <c r="I32" s="610">
        <v>8.41</v>
      </c>
      <c r="J32" s="618">
        <f t="shared" si="6"/>
        <v>13.203700000000001</v>
      </c>
      <c r="K32" s="1009"/>
      <c r="L32" s="1006"/>
      <c r="M32" s="1006"/>
      <c r="N32" s="1006"/>
      <c r="O32" s="1006"/>
      <c r="P32" s="1006"/>
      <c r="Q32" s="1006"/>
      <c r="R32" s="1006"/>
      <c r="S32" s="1007"/>
      <c r="T32" s="446">
        <f t="shared" si="1"/>
        <v>0</v>
      </c>
      <c r="U32" s="341">
        <f t="shared" si="2"/>
        <v>0</v>
      </c>
      <c r="V32" s="11">
        <f t="shared" si="3"/>
        <v>0</v>
      </c>
      <c r="W32" s="1640"/>
      <c r="X32" s="1617"/>
      <c r="Y32" s="441" t="str">
        <f>IF($J$45="","",$J$45/I32)</f>
        <v/>
      </c>
    </row>
    <row r="33" spans="2:25" ht="19.5" customHeight="1" x14ac:dyDescent="0.25">
      <c r="B33" s="607">
        <v>96041</v>
      </c>
      <c r="C33" s="608" t="s">
        <v>2007</v>
      </c>
      <c r="D33" s="617" t="s">
        <v>1812</v>
      </c>
      <c r="E33" s="610" t="s">
        <v>2005</v>
      </c>
      <c r="F33" s="610" t="s">
        <v>1747</v>
      </c>
      <c r="G33" s="610">
        <v>10</v>
      </c>
      <c r="H33" s="611">
        <v>40</v>
      </c>
      <c r="I33" s="610">
        <v>4.67</v>
      </c>
      <c r="J33" s="618">
        <f t="shared" si="6"/>
        <v>7.3319000000000001</v>
      </c>
      <c r="K33" s="1009"/>
      <c r="L33" s="1006"/>
      <c r="M33" s="1006"/>
      <c r="N33" s="1006"/>
      <c r="O33" s="1006"/>
      <c r="P33" s="1006"/>
      <c r="Q33" s="1006"/>
      <c r="R33" s="1006"/>
      <c r="S33" s="1007"/>
      <c r="T33" s="446">
        <f t="shared" si="1"/>
        <v>0</v>
      </c>
      <c r="U33" s="341">
        <f t="shared" si="2"/>
        <v>0</v>
      </c>
      <c r="V33" s="11">
        <f t="shared" si="3"/>
        <v>0</v>
      </c>
      <c r="W33" s="1640"/>
      <c r="X33" s="1617"/>
      <c r="Y33" s="441" t="str">
        <f>IF($J$45="","",$J$45/I33)</f>
        <v/>
      </c>
    </row>
    <row r="34" spans="2:25" ht="19.5" customHeight="1" thickBot="1" x14ac:dyDescent="0.3">
      <c r="B34" s="663">
        <v>91694</v>
      </c>
      <c r="C34" s="664" t="s">
        <v>2008</v>
      </c>
      <c r="D34" s="665" t="s">
        <v>1812</v>
      </c>
      <c r="E34" s="576">
        <v>0</v>
      </c>
      <c r="F34" s="576" t="s">
        <v>1747</v>
      </c>
      <c r="G34" s="666">
        <v>30</v>
      </c>
      <c r="H34" s="667">
        <v>160</v>
      </c>
      <c r="I34" s="666">
        <v>35.32</v>
      </c>
      <c r="J34" s="662">
        <f t="shared" si="6"/>
        <v>55.452400000000004</v>
      </c>
      <c r="K34" s="1020"/>
      <c r="L34" s="1021"/>
      <c r="M34" s="1021"/>
      <c r="N34" s="1021"/>
      <c r="O34" s="1021"/>
      <c r="P34" s="1021"/>
      <c r="Q34" s="1021"/>
      <c r="R34" s="1021"/>
      <c r="S34" s="1022"/>
      <c r="T34" s="475">
        <f t="shared" si="1"/>
        <v>0</v>
      </c>
      <c r="U34" s="327">
        <f t="shared" si="2"/>
        <v>0</v>
      </c>
      <c r="V34" s="329">
        <f t="shared" si="3"/>
        <v>0</v>
      </c>
      <c r="W34" s="1641"/>
      <c r="X34" s="1642"/>
      <c r="Y34" s="447" t="str">
        <f>IF($J$45="","",$J$45/I34)</f>
        <v/>
      </c>
    </row>
    <row r="35" spans="2:25" ht="23.85" customHeight="1" x14ac:dyDescent="0.25">
      <c r="B35" s="1514" t="s">
        <v>1830</v>
      </c>
      <c r="C35" s="1515"/>
      <c r="D35" s="1515"/>
      <c r="E35" s="1515"/>
      <c r="F35" s="1515"/>
      <c r="G35" s="1515"/>
      <c r="H35" s="1515"/>
      <c r="I35" s="1515"/>
      <c r="J35" s="1515"/>
      <c r="K35" s="1515"/>
      <c r="L35" s="1515"/>
      <c r="M35" s="1515"/>
      <c r="N35" s="1515"/>
      <c r="O35" s="1515"/>
      <c r="P35" s="1515"/>
      <c r="Q35" s="1515"/>
      <c r="R35" s="1515" t="s">
        <v>1831</v>
      </c>
      <c r="S35" s="1515"/>
      <c r="T35" s="1515"/>
      <c r="U35" s="1515"/>
      <c r="V35" s="1515"/>
      <c r="W35" s="1515"/>
      <c r="X35" s="1516"/>
    </row>
    <row r="36" spans="2:25" ht="23.85" customHeight="1" x14ac:dyDescent="0.25">
      <c r="B36" s="1514"/>
      <c r="C36" s="1515"/>
      <c r="D36" s="1515"/>
      <c r="E36" s="1515"/>
      <c r="F36" s="1515"/>
      <c r="G36" s="1515"/>
      <c r="H36" s="1515"/>
      <c r="I36" s="1515"/>
      <c r="J36" s="1515"/>
      <c r="K36" s="1515"/>
      <c r="L36" s="1515"/>
      <c r="M36" s="1515"/>
      <c r="N36" s="1515"/>
      <c r="O36" s="1515"/>
      <c r="P36" s="1515"/>
      <c r="Q36" s="1515"/>
      <c r="R36" s="1515"/>
      <c r="S36" s="1515"/>
      <c r="T36" s="1515"/>
      <c r="U36" s="1515"/>
      <c r="V36" s="1515"/>
      <c r="W36" s="1515"/>
      <c r="X36" s="1516"/>
    </row>
    <row r="37" spans="2:25" ht="0.75" customHeight="1" x14ac:dyDescent="0.25">
      <c r="B37" s="448"/>
      <c r="C37" s="449"/>
      <c r="D37" s="449"/>
      <c r="E37" s="449"/>
      <c r="F37" s="449"/>
      <c r="G37" s="449"/>
      <c r="H37" s="449"/>
      <c r="I37" s="449"/>
      <c r="J37" s="450"/>
      <c r="K37" s="449"/>
      <c r="L37" s="449"/>
      <c r="M37" s="449"/>
      <c r="N37" s="449"/>
      <c r="O37" s="449"/>
      <c r="P37" s="449"/>
      <c r="Q37" s="449"/>
      <c r="R37" s="449"/>
      <c r="S37" s="449"/>
      <c r="T37" s="449"/>
      <c r="U37" s="449"/>
      <c r="V37" s="449"/>
      <c r="W37" s="449"/>
      <c r="X37" s="451"/>
    </row>
    <row r="38" spans="2:25" ht="60" customHeight="1" thickBot="1" x14ac:dyDescent="0.3">
      <c r="B38" s="1517"/>
      <c r="C38" s="1518"/>
      <c r="D38" s="1518"/>
      <c r="E38" s="1518"/>
      <c r="F38" s="1518"/>
      <c r="G38" s="1518"/>
      <c r="H38" s="1518"/>
      <c r="I38" s="1518"/>
      <c r="J38" s="1518"/>
      <c r="K38" s="1518"/>
      <c r="L38" s="1518"/>
      <c r="M38" s="1518"/>
      <c r="N38" s="1518"/>
      <c r="O38" s="1518"/>
      <c r="P38" s="1518"/>
      <c r="Q38" s="1518"/>
      <c r="R38" s="1518"/>
      <c r="S38" s="1518"/>
      <c r="T38" s="1518"/>
      <c r="U38" s="1518"/>
      <c r="V38" s="1518"/>
      <c r="W38" s="1518"/>
      <c r="X38" s="1519"/>
    </row>
    <row r="39" spans="2:25" ht="17.45" customHeight="1" thickTop="1" thickBot="1" x14ac:dyDescent="0.3">
      <c r="B39" s="1564"/>
      <c r="C39" s="1564"/>
      <c r="D39" s="1564"/>
      <c r="E39" s="1564"/>
      <c r="F39" s="1564"/>
      <c r="G39" s="1564"/>
      <c r="H39" s="1564"/>
      <c r="I39" s="1564"/>
      <c r="J39" s="1564"/>
      <c r="K39" s="1564"/>
      <c r="L39" s="1564"/>
      <c r="M39" s="1564"/>
      <c r="N39" s="1564"/>
      <c r="O39" s="1564"/>
      <c r="P39" s="1564"/>
      <c r="Q39" s="1564"/>
      <c r="R39" s="1564"/>
      <c r="S39" s="1564"/>
      <c r="T39" s="1564"/>
      <c r="U39" s="1564"/>
      <c r="V39" s="1564"/>
      <c r="W39" s="1564"/>
      <c r="X39" s="1564"/>
    </row>
    <row r="40" spans="2:25" ht="38.25" customHeight="1" thickBot="1" x14ac:dyDescent="0.3">
      <c r="C40" s="452" t="s">
        <v>1832</v>
      </c>
      <c r="D40" s="453" t="s">
        <v>1833</v>
      </c>
      <c r="E40" s="453" t="s">
        <v>1834</v>
      </c>
      <c r="F40" s="453" t="s">
        <v>1835</v>
      </c>
      <c r="G40" s="1603"/>
      <c r="H40" s="1603"/>
      <c r="I40" s="1603"/>
      <c r="J40" s="1603"/>
      <c r="K40" s="1604"/>
    </row>
    <row r="41" spans="2:25" ht="24" x14ac:dyDescent="0.35">
      <c r="C41" s="454" t="s">
        <v>1836</v>
      </c>
      <c r="D41" s="455">
        <v>0.6</v>
      </c>
      <c r="E41" s="456" t="str">
        <f>IF(SUM(F41:F42)=0,"",F41/SUM(F41:F42))</f>
        <v/>
      </c>
      <c r="F41" s="457">
        <f>SUM(U19:U29)</f>
        <v>0</v>
      </c>
      <c r="G41" s="1605" t="str">
        <f>IF(SUM(F41:F42)=0,"",IF(AND(E41&lt;D41+0.03,E41&gt;D41-0.03),"Balanced","Unbalanced"))</f>
        <v/>
      </c>
      <c r="H41" s="1606"/>
      <c r="I41" s="1606"/>
      <c r="J41" s="1606"/>
      <c r="K41" s="1607"/>
    </row>
    <row r="42" spans="2:25" ht="21.75" thickBot="1" x14ac:dyDescent="0.4">
      <c r="C42" s="458" t="s">
        <v>1837</v>
      </c>
      <c r="D42" s="459">
        <v>0.4</v>
      </c>
      <c r="E42" s="460" t="str">
        <f>IF(SUM(F41:F42)=0,"",F42/SUM(F41:F42))</f>
        <v/>
      </c>
      <c r="F42" s="461">
        <f>SUM(U31:U34)</f>
        <v>0</v>
      </c>
      <c r="G42" s="1632" t="str">
        <f>IF(G41="","",IF(AND(G41="Unbalanced",E41&lt;D41-0.03),"Increase White Meat or decrease Dark Meat",IF(AND(G41="Unbalanced",E41&gt;D41+0.03),"Increase Dark Meat or decrease White Meat","")))</f>
        <v/>
      </c>
      <c r="H42" s="1633"/>
      <c r="I42" s="1633"/>
      <c r="J42" s="1633"/>
      <c r="K42" s="1634"/>
    </row>
    <row r="43" spans="2:25" x14ac:dyDescent="0.25">
      <c r="G43" s="462"/>
      <c r="H43" s="462"/>
      <c r="I43" s="462"/>
      <c r="J43" s="463"/>
      <c r="K43" s="462"/>
      <c r="L43" s="462"/>
    </row>
    <row r="44" spans="2:25" x14ac:dyDescent="0.25">
      <c r="C44" s="464"/>
      <c r="E44" s="29"/>
      <c r="F44" s="465"/>
      <c r="G44" s="462"/>
      <c r="H44" s="466" t="str">
        <f>IF(G41&lt;&gt;"Unbalanced","","lbs needed to balance:")</f>
        <v/>
      </c>
      <c r="I44" s="462" t="str">
        <f>IF(G41&lt;&gt;"Unbalanced","","White meat")</f>
        <v/>
      </c>
      <c r="J44" s="28" t="str">
        <f>IF(G41&lt;&gt;"Unbalanced","",((D41/D42)*F42)-F41)</f>
        <v/>
      </c>
      <c r="K44" s="467" t="str">
        <f>IF(G41&lt;&gt;"Unbalanced","","lbs")</f>
        <v/>
      </c>
      <c r="L44" s="462"/>
    </row>
    <row r="45" spans="2:25" x14ac:dyDescent="0.25">
      <c r="E45" s="29"/>
      <c r="F45" s="465"/>
      <c r="G45" s="462"/>
      <c r="H45" s="462"/>
      <c r="I45" s="462" t="str">
        <f>IF(G41&lt;&gt;"Unbalanced","","Dark meat")</f>
        <v/>
      </c>
      <c r="J45" s="28" t="str">
        <f>IF(G41&lt;&gt;"Unbalanced","",((D42/D41)*F41)-F42)</f>
        <v/>
      </c>
      <c r="K45" s="467" t="str">
        <f>IF(G41&lt;&gt;"Unbalanced","","lbs")</f>
        <v/>
      </c>
      <c r="L45" s="462"/>
    </row>
    <row r="46" spans="2:25" x14ac:dyDescent="0.25">
      <c r="G46" s="462"/>
      <c r="H46" s="462"/>
      <c r="I46" s="462"/>
      <c r="J46" s="463"/>
      <c r="K46" s="462"/>
      <c r="L46" s="462"/>
    </row>
    <row r="47" spans="2:25" ht="15.75" thickBot="1" x14ac:dyDescent="0.3">
      <c r="G47" s="462"/>
      <c r="H47" s="462"/>
      <c r="I47" s="462"/>
      <c r="J47" s="463"/>
      <c r="K47" s="462"/>
      <c r="L47" s="462"/>
    </row>
    <row r="48" spans="2:25" ht="24" x14ac:dyDescent="0.4">
      <c r="C48" s="1546" t="s">
        <v>1744</v>
      </c>
      <c r="D48" s="1547"/>
      <c r="E48" s="1547"/>
      <c r="F48" s="1547"/>
      <c r="G48" s="1548"/>
      <c r="H48" s="462"/>
      <c r="I48" s="462"/>
      <c r="J48" s="463"/>
      <c r="K48" s="462"/>
      <c r="L48" s="462"/>
    </row>
    <row r="49" spans="3:12" x14ac:dyDescent="0.25">
      <c r="C49" s="1552"/>
      <c r="D49" s="1553"/>
      <c r="E49" s="1553"/>
      <c r="F49" s="1553"/>
      <c r="G49" s="1554"/>
      <c r="H49" s="462"/>
      <c r="I49" s="462"/>
      <c r="J49" s="463"/>
      <c r="K49" s="462"/>
      <c r="L49" s="462"/>
    </row>
    <row r="50" spans="3:12" x14ac:dyDescent="0.25">
      <c r="C50" s="1552"/>
      <c r="D50" s="1553"/>
      <c r="E50" s="1553"/>
      <c r="F50" s="1553"/>
      <c r="G50" s="1554"/>
      <c r="H50" s="462"/>
      <c r="I50" s="462"/>
      <c r="J50" s="463"/>
      <c r="K50" s="462"/>
      <c r="L50" s="462"/>
    </row>
    <row r="51" spans="3:12" x14ac:dyDescent="0.25">
      <c r="C51" s="1552"/>
      <c r="D51" s="1553"/>
      <c r="E51" s="1553"/>
      <c r="F51" s="1553"/>
      <c r="G51" s="1554"/>
      <c r="H51" s="462"/>
      <c r="I51" s="462"/>
      <c r="J51" s="463"/>
      <c r="K51" s="462"/>
      <c r="L51" s="462"/>
    </row>
    <row r="52" spans="3:12" ht="15.75" thickBot="1" x14ac:dyDescent="0.3">
      <c r="C52" s="1555"/>
      <c r="D52" s="1556"/>
      <c r="E52" s="1556"/>
      <c r="F52" s="1556"/>
      <c r="G52" s="1557"/>
      <c r="H52" s="462"/>
      <c r="I52" s="462"/>
      <c r="J52" s="463"/>
      <c r="K52" s="462"/>
      <c r="L52" s="462"/>
    </row>
    <row r="53" spans="3:12" x14ac:dyDescent="0.25">
      <c r="G53" s="462"/>
      <c r="H53" s="462"/>
      <c r="I53" s="462"/>
      <c r="J53" s="463"/>
      <c r="K53" s="462"/>
      <c r="L53" s="462"/>
    </row>
    <row r="54" spans="3:12" x14ac:dyDescent="0.25">
      <c r="G54" s="468"/>
      <c r="H54" s="468"/>
      <c r="I54" s="468"/>
      <c r="J54" s="469"/>
      <c r="K54" s="468"/>
    </row>
    <row r="55" spans="3:12" x14ac:dyDescent="0.25">
      <c r="G55" s="468"/>
      <c r="H55" s="468"/>
      <c r="I55" s="468"/>
      <c r="J55" s="469"/>
      <c r="K55" s="468"/>
    </row>
  </sheetData>
  <sheetProtection formatCells="0" formatColumns="0" formatRows="0" insertColumns="0" insertRows="0" insertHyperlinks="0" deleteRows="0" sort="0" autoFilter="0"/>
  <mergeCells count="39">
    <mergeCell ref="A1:Y1"/>
    <mergeCell ref="W19:X29"/>
    <mergeCell ref="N4:P4"/>
    <mergeCell ref="B5:X5"/>
    <mergeCell ref="B6:X6"/>
    <mergeCell ref="B7:J7"/>
    <mergeCell ref="L7:N7"/>
    <mergeCell ref="O7:R7"/>
    <mergeCell ref="T7:X7"/>
    <mergeCell ref="L9:Q9"/>
    <mergeCell ref="S9:X9"/>
    <mergeCell ref="S8:X8"/>
    <mergeCell ref="E9:J9"/>
    <mergeCell ref="C48:G48"/>
    <mergeCell ref="C49:G52"/>
    <mergeCell ref="B2:P2"/>
    <mergeCell ref="Q2:X4"/>
    <mergeCell ref="B3:P3"/>
    <mergeCell ref="B4:C4"/>
    <mergeCell ref="D4:J4"/>
    <mergeCell ref="K4:M4"/>
    <mergeCell ref="B10:X10"/>
    <mergeCell ref="B11:X11"/>
    <mergeCell ref="B14:X14"/>
    <mergeCell ref="W15:X17"/>
    <mergeCell ref="B18:X18"/>
    <mergeCell ref="B8:B9"/>
    <mergeCell ref="E8:J8"/>
    <mergeCell ref="L8:Q8"/>
    <mergeCell ref="B39:X39"/>
    <mergeCell ref="G40:K40"/>
    <mergeCell ref="G41:K41"/>
    <mergeCell ref="G42:K42"/>
    <mergeCell ref="B30:X30"/>
    <mergeCell ref="W31:X34"/>
    <mergeCell ref="B35:Q36"/>
    <mergeCell ref="R35:X36"/>
    <mergeCell ref="B38:Q38"/>
    <mergeCell ref="R38:X38"/>
  </mergeCells>
  <conditionalFormatting sqref="B2:B1048576">
    <cfRule type="duplicateValues" dxfId="163" priority="1"/>
  </conditionalFormatting>
  <conditionalFormatting sqref="G41:K42">
    <cfRule type="expression" dxfId="162" priority="2">
      <formula>$G$41="Unbalanced"</formula>
    </cfRule>
    <cfRule type="expression" dxfId="161" priority="3">
      <formula>$G$41="Balanced"</formula>
    </cfRule>
  </conditionalFormatting>
  <pageMargins left="0.25" right="0.25" top="0.75" bottom="0.75" header="0.3" footer="0.3"/>
  <pageSetup scale="32"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5313A-75F8-4193-B117-4599AE432B24}">
  <sheetPr codeName="Sheet25">
    <pageSetUpPr fitToPage="1"/>
  </sheetPr>
  <dimension ref="A1:Z51"/>
  <sheetViews>
    <sheetView showGridLines="0" topLeftCell="A7"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69.140625" style="58" customWidth="1"/>
    <col min="4" max="4" width="17" style="58" customWidth="1"/>
    <col min="5" max="5" width="14.85546875" style="58" customWidth="1"/>
    <col min="6" max="6" width="13.42578125" style="58" customWidth="1"/>
    <col min="7" max="7" width="9.85546875" style="58" customWidth="1"/>
    <col min="8" max="8" width="10.85546875" style="58" customWidth="1"/>
    <col min="9" max="9" width="12.85546875" style="58" customWidth="1"/>
    <col min="10" max="10" width="16.7109375" style="68" customWidth="1"/>
    <col min="11" max="13" width="11.140625" style="58" customWidth="1"/>
    <col min="14" max="14" width="17.7109375" style="58" customWidth="1"/>
    <col min="15" max="17" width="11.140625" style="58" customWidth="1"/>
    <col min="18" max="18" width="11.7109375" style="58" customWidth="1"/>
    <col min="19" max="19" width="12.5703125" style="58" bestFit="1" customWidth="1"/>
    <col min="20" max="20" width="11.7109375" style="58" customWidth="1"/>
    <col min="21" max="21" width="10.7109375" style="58" customWidth="1"/>
    <col min="22" max="22" width="18" style="58" bestFit="1" customWidth="1"/>
    <col min="23" max="23" width="18" style="58" customWidth="1"/>
    <col min="24" max="24" width="13.140625" style="58" customWidth="1"/>
    <col min="25" max="25" width="12" style="58" customWidth="1"/>
    <col min="26" max="26" width="46.85546875" style="58" bestFit="1" customWidth="1"/>
    <col min="27" max="27" width="11.140625" style="58" customWidth="1"/>
    <col min="28" max="28" width="15.5703125" style="58" customWidth="1"/>
    <col min="29" max="29" width="15.42578125" style="58" customWidth="1"/>
    <col min="30" max="16384" width="9.140625" style="58"/>
  </cols>
  <sheetData>
    <row r="1" spans="1:26" ht="239.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43.5" customHeight="1" thickTop="1" thickBot="1" x14ac:dyDescent="0.3">
      <c r="B2" s="1504" t="s">
        <v>1680</v>
      </c>
      <c r="C2" s="1505"/>
      <c r="D2" s="1505"/>
      <c r="E2" s="1505"/>
      <c r="F2" s="1505"/>
      <c r="G2" s="1505"/>
      <c r="H2" s="1505"/>
      <c r="I2" s="1505"/>
      <c r="J2" s="1505"/>
      <c r="K2" s="1505"/>
      <c r="L2" s="1505"/>
      <c r="M2" s="1505"/>
      <c r="N2" s="1505"/>
      <c r="O2" s="1505"/>
      <c r="P2" s="1505"/>
      <c r="Q2" s="1498"/>
      <c r="R2" s="1659"/>
      <c r="S2" s="1659"/>
      <c r="T2" s="1659"/>
      <c r="U2" s="1659"/>
      <c r="V2" s="1659"/>
      <c r="W2" s="1659"/>
      <c r="X2" s="1659"/>
      <c r="Y2" s="1660"/>
      <c r="Z2" s="57"/>
    </row>
    <row r="3" spans="1:26" ht="33" customHeight="1" thickTop="1" thickBot="1" x14ac:dyDescent="0.3">
      <c r="B3" s="1506"/>
      <c r="C3" s="1507"/>
      <c r="D3" s="1507"/>
      <c r="E3" s="1507"/>
      <c r="F3" s="1507"/>
      <c r="G3" s="1507"/>
      <c r="H3" s="1507"/>
      <c r="I3" s="1507"/>
      <c r="J3" s="1507"/>
      <c r="K3" s="1507"/>
      <c r="L3" s="1507"/>
      <c r="M3" s="1507"/>
      <c r="N3" s="1507"/>
      <c r="O3" s="1507"/>
      <c r="P3" s="1507"/>
      <c r="Q3" s="1661"/>
      <c r="R3" s="1662"/>
      <c r="S3" s="1662"/>
      <c r="T3" s="1662"/>
      <c r="U3" s="1662"/>
      <c r="V3" s="1662"/>
      <c r="W3" s="1662"/>
      <c r="X3" s="1662"/>
      <c r="Y3" s="1660"/>
      <c r="Z3" s="57"/>
    </row>
    <row r="4" spans="1:26" ht="33"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663"/>
      <c r="R4" s="1664"/>
      <c r="S4" s="1664"/>
      <c r="T4" s="1664"/>
      <c r="U4" s="1664"/>
      <c r="V4" s="1664"/>
      <c r="W4" s="1664"/>
      <c r="X4" s="1664"/>
      <c r="Y4" s="1665"/>
    </row>
    <row r="5" spans="1:26"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42" customHeight="1" thickTop="1" thickBot="1" x14ac:dyDescent="0.3">
      <c r="B6" s="1480"/>
      <c r="C6" s="1481"/>
      <c r="D6" s="1481"/>
      <c r="E6" s="1481"/>
      <c r="F6" s="1481"/>
      <c r="G6" s="1481"/>
      <c r="H6" s="1481"/>
      <c r="I6" s="1481"/>
      <c r="J6" s="1482"/>
      <c r="K6" s="1135">
        <v>100103</v>
      </c>
      <c r="L6" s="1483" t="s">
        <v>1681</v>
      </c>
      <c r="M6" s="1483"/>
      <c r="N6" s="1483"/>
      <c r="O6" s="1484" t="s">
        <v>2009</v>
      </c>
      <c r="P6" s="1485"/>
      <c r="Q6" s="1485"/>
      <c r="R6" s="1485"/>
      <c r="S6" s="668">
        <v>1.57</v>
      </c>
      <c r="T6" s="1483" t="s">
        <v>1683</v>
      </c>
      <c r="U6" s="1483"/>
      <c r="V6" s="1483"/>
      <c r="W6" s="1483"/>
      <c r="X6" s="1483"/>
      <c r="Y6" s="1589"/>
    </row>
    <row r="7" spans="1:26" ht="66.7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8.25" customHeight="1" thickBot="1" x14ac:dyDescent="0.3">
      <c r="B8" s="48"/>
      <c r="C8" s="49"/>
      <c r="D8" s="50"/>
      <c r="E8" s="50"/>
      <c r="F8" s="50"/>
      <c r="G8" s="50"/>
      <c r="H8" s="50"/>
      <c r="I8" s="50"/>
      <c r="J8" s="51"/>
      <c r="K8" s="52">
        <f t="shared" ref="K8:V8" si="0">SUM(K10:K39)</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9.5" thickBot="1" x14ac:dyDescent="0.3">
      <c r="B9" s="1650" t="s">
        <v>1810</v>
      </c>
      <c r="C9" s="1651"/>
      <c r="D9" s="1651"/>
      <c r="E9" s="1651"/>
      <c r="F9" s="1651"/>
      <c r="G9" s="1651"/>
      <c r="H9" s="1651"/>
      <c r="I9" s="1651"/>
      <c r="J9" s="1651"/>
      <c r="K9" s="1651"/>
      <c r="L9" s="1651"/>
      <c r="M9" s="1651"/>
      <c r="N9" s="1651"/>
      <c r="O9" s="1651"/>
      <c r="P9" s="1651"/>
      <c r="Q9" s="1651"/>
      <c r="R9" s="1651"/>
      <c r="S9" s="1651"/>
      <c r="T9" s="1651"/>
      <c r="U9" s="1651"/>
      <c r="V9" s="1651"/>
      <c r="W9" s="1628"/>
      <c r="X9" s="1628"/>
      <c r="Y9" s="1629"/>
    </row>
    <row r="10" spans="1:26" ht="18.75" customHeight="1" x14ac:dyDescent="0.25">
      <c r="B10" s="669">
        <v>791401</v>
      </c>
      <c r="C10" s="608" t="s">
        <v>2010</v>
      </c>
      <c r="D10" s="617">
        <v>2</v>
      </c>
      <c r="E10" s="610">
        <v>1</v>
      </c>
      <c r="F10" s="611">
        <v>0</v>
      </c>
      <c r="G10" s="611">
        <v>32</v>
      </c>
      <c r="H10" s="611">
        <v>167</v>
      </c>
      <c r="I10" s="610">
        <v>24.56</v>
      </c>
      <c r="J10" s="670">
        <f t="shared" ref="J10:J18" si="1">+$S$6*I10</f>
        <v>38.559199999999997</v>
      </c>
      <c r="K10" s="1006"/>
      <c r="L10" s="1006"/>
      <c r="M10" s="1006"/>
      <c r="N10" s="1006"/>
      <c r="O10" s="1006"/>
      <c r="P10" s="1006"/>
      <c r="Q10" s="1006"/>
      <c r="R10" s="1006"/>
      <c r="S10" s="1007"/>
      <c r="T10" s="476">
        <f t="shared" ref="T10:T18" si="2">SUM(K10:S10)</f>
        <v>0</v>
      </c>
      <c r="U10" s="3">
        <f t="shared" ref="U10:U18" si="3">T10*I10</f>
        <v>0</v>
      </c>
      <c r="V10" s="328">
        <f t="shared" ref="V10:V18" si="4">$U10*$S$6</f>
        <v>0</v>
      </c>
      <c r="W10" s="1592" t="str">
        <f>_xlfn.CONCAT("$",'Total Sheet'!B34," per case for public LEAS / estimated $",'Total Sheet'!B35," for Nonpublic LEAs")</f>
        <v>$2.30 per case for public LEAS / estimated $5.36 for Nonpublic LEAs</v>
      </c>
      <c r="X10" s="1669" t="s">
        <v>1695</v>
      </c>
      <c r="Y10" s="1670"/>
    </row>
    <row r="11" spans="1:26" ht="18.75" x14ac:dyDescent="0.25">
      <c r="B11" s="581">
        <v>791421</v>
      </c>
      <c r="C11" s="671" t="s">
        <v>2011</v>
      </c>
      <c r="D11" s="565">
        <v>2</v>
      </c>
      <c r="E11" s="567">
        <v>1</v>
      </c>
      <c r="F11" s="566">
        <v>0</v>
      </c>
      <c r="G11" s="566">
        <v>32</v>
      </c>
      <c r="H11" s="566">
        <v>170</v>
      </c>
      <c r="I11" s="567">
        <v>24.32</v>
      </c>
      <c r="J11" s="670">
        <f t="shared" si="1"/>
        <v>38.182400000000001</v>
      </c>
      <c r="K11" s="964"/>
      <c r="L11" s="964"/>
      <c r="M11" s="964"/>
      <c r="N11" s="964"/>
      <c r="O11" s="964"/>
      <c r="P11" s="964"/>
      <c r="Q11" s="964"/>
      <c r="R11" s="964"/>
      <c r="S11" s="996"/>
      <c r="T11" s="477">
        <f t="shared" si="2"/>
        <v>0</v>
      </c>
      <c r="U11" s="2">
        <f t="shared" si="3"/>
        <v>0</v>
      </c>
      <c r="V11" s="13">
        <f t="shared" si="4"/>
        <v>0</v>
      </c>
      <c r="W11" s="1493"/>
      <c r="X11" s="1671"/>
      <c r="Y11" s="1672"/>
    </row>
    <row r="12" spans="1:26" ht="18.75" x14ac:dyDescent="0.25">
      <c r="B12" s="581">
        <v>791431</v>
      </c>
      <c r="C12" s="671" t="s">
        <v>2012</v>
      </c>
      <c r="D12" s="565">
        <v>2</v>
      </c>
      <c r="E12" s="567">
        <v>1</v>
      </c>
      <c r="F12" s="566">
        <v>0</v>
      </c>
      <c r="G12" s="566">
        <v>32</v>
      </c>
      <c r="H12" s="566">
        <v>170</v>
      </c>
      <c r="I12" s="567">
        <v>24.32</v>
      </c>
      <c r="J12" s="670">
        <f t="shared" si="1"/>
        <v>38.182400000000001</v>
      </c>
      <c r="K12" s="964"/>
      <c r="L12" s="964"/>
      <c r="M12" s="964"/>
      <c r="N12" s="964"/>
      <c r="O12" s="964"/>
      <c r="P12" s="964"/>
      <c r="Q12" s="964"/>
      <c r="R12" s="964"/>
      <c r="S12" s="996"/>
      <c r="T12" s="477">
        <f t="shared" si="2"/>
        <v>0</v>
      </c>
      <c r="U12" s="2">
        <f t="shared" si="3"/>
        <v>0</v>
      </c>
      <c r="V12" s="13">
        <f t="shared" si="4"/>
        <v>0</v>
      </c>
      <c r="W12" s="1493"/>
      <c r="X12" s="1671"/>
      <c r="Y12" s="1672"/>
    </row>
    <row r="13" spans="1:26" ht="18.75" x14ac:dyDescent="0.25">
      <c r="B13" s="581">
        <v>791441</v>
      </c>
      <c r="C13" s="671" t="s">
        <v>2013</v>
      </c>
      <c r="D13" s="565">
        <v>2</v>
      </c>
      <c r="E13" s="567">
        <v>1</v>
      </c>
      <c r="F13" s="566">
        <v>0</v>
      </c>
      <c r="G13" s="566">
        <v>32</v>
      </c>
      <c r="H13" s="566">
        <v>170</v>
      </c>
      <c r="I13" s="567">
        <v>24.49</v>
      </c>
      <c r="J13" s="670">
        <f t="shared" si="1"/>
        <v>38.449300000000001</v>
      </c>
      <c r="K13" s="964"/>
      <c r="L13" s="964"/>
      <c r="M13" s="964"/>
      <c r="N13" s="964"/>
      <c r="O13" s="964"/>
      <c r="P13" s="964"/>
      <c r="Q13" s="964"/>
      <c r="R13" s="964"/>
      <c r="S13" s="996"/>
      <c r="T13" s="477">
        <f t="shared" si="2"/>
        <v>0</v>
      </c>
      <c r="U13" s="2">
        <f t="shared" si="3"/>
        <v>0</v>
      </c>
      <c r="V13" s="13">
        <f t="shared" si="4"/>
        <v>0</v>
      </c>
      <c r="W13" s="1493"/>
      <c r="X13" s="1671"/>
      <c r="Y13" s="1672"/>
    </row>
    <row r="14" spans="1:26" ht="18.75" x14ac:dyDescent="0.25">
      <c r="B14" s="581">
        <v>791461</v>
      </c>
      <c r="C14" s="671" t="s">
        <v>2014</v>
      </c>
      <c r="D14" s="565">
        <v>2</v>
      </c>
      <c r="E14" s="567">
        <v>1</v>
      </c>
      <c r="F14" s="566">
        <v>0</v>
      </c>
      <c r="G14" s="566">
        <v>32</v>
      </c>
      <c r="H14" s="566">
        <v>170</v>
      </c>
      <c r="I14" s="567">
        <v>24.73</v>
      </c>
      <c r="J14" s="670">
        <f t="shared" si="1"/>
        <v>38.826100000000004</v>
      </c>
      <c r="K14" s="964"/>
      <c r="L14" s="964"/>
      <c r="M14" s="964"/>
      <c r="N14" s="964"/>
      <c r="O14" s="964"/>
      <c r="P14" s="964"/>
      <c r="Q14" s="964"/>
      <c r="R14" s="964"/>
      <c r="S14" s="996"/>
      <c r="T14" s="477">
        <f t="shared" si="2"/>
        <v>0</v>
      </c>
      <c r="U14" s="2">
        <f t="shared" si="3"/>
        <v>0</v>
      </c>
      <c r="V14" s="13">
        <f t="shared" si="4"/>
        <v>0</v>
      </c>
      <c r="W14" s="1493"/>
      <c r="X14" s="1671"/>
      <c r="Y14" s="1672"/>
    </row>
    <row r="15" spans="1:26" ht="18.75" x14ac:dyDescent="0.25">
      <c r="B15" s="581">
        <v>791493</v>
      </c>
      <c r="C15" s="671" t="s">
        <v>2015</v>
      </c>
      <c r="D15" s="565">
        <v>2</v>
      </c>
      <c r="E15" s="567">
        <v>1.25</v>
      </c>
      <c r="F15" s="566">
        <v>0</v>
      </c>
      <c r="G15" s="566">
        <v>32</v>
      </c>
      <c r="H15" s="566">
        <v>113</v>
      </c>
      <c r="I15" s="567">
        <v>32.44</v>
      </c>
      <c r="J15" s="670">
        <f t="shared" si="1"/>
        <v>50.930799999999998</v>
      </c>
      <c r="K15" s="964"/>
      <c r="L15" s="964"/>
      <c r="M15" s="964"/>
      <c r="N15" s="964"/>
      <c r="O15" s="964"/>
      <c r="P15" s="964"/>
      <c r="Q15" s="964"/>
      <c r="R15" s="964"/>
      <c r="S15" s="996"/>
      <c r="T15" s="477">
        <f t="shared" si="2"/>
        <v>0</v>
      </c>
      <c r="U15" s="2">
        <f t="shared" si="3"/>
        <v>0</v>
      </c>
      <c r="V15" s="13">
        <f t="shared" si="4"/>
        <v>0</v>
      </c>
      <c r="W15" s="1493"/>
      <c r="X15" s="1671"/>
      <c r="Y15" s="1672"/>
    </row>
    <row r="16" spans="1:26" ht="18.75" x14ac:dyDescent="0.25">
      <c r="B16" s="581">
        <v>791499</v>
      </c>
      <c r="C16" s="671" t="s">
        <v>2016</v>
      </c>
      <c r="D16" s="565">
        <v>2</v>
      </c>
      <c r="E16" s="567">
        <v>0</v>
      </c>
      <c r="F16" s="566">
        <v>0</v>
      </c>
      <c r="G16" s="566">
        <v>32</v>
      </c>
      <c r="H16" s="566">
        <v>170</v>
      </c>
      <c r="I16" s="567">
        <v>39</v>
      </c>
      <c r="J16" s="670">
        <f t="shared" si="1"/>
        <v>61.230000000000004</v>
      </c>
      <c r="K16" s="964"/>
      <c r="L16" s="964"/>
      <c r="M16" s="964"/>
      <c r="N16" s="964"/>
      <c r="O16" s="964"/>
      <c r="P16" s="964"/>
      <c r="Q16" s="964"/>
      <c r="R16" s="964"/>
      <c r="S16" s="996"/>
      <c r="T16" s="477">
        <f t="shared" si="2"/>
        <v>0</v>
      </c>
      <c r="U16" s="2">
        <f t="shared" si="3"/>
        <v>0</v>
      </c>
      <c r="V16" s="13">
        <f t="shared" si="4"/>
        <v>0</v>
      </c>
      <c r="W16" s="1493"/>
      <c r="X16" s="1671"/>
      <c r="Y16" s="1672"/>
    </row>
    <row r="17" spans="2:26" ht="18.75" x14ac:dyDescent="0.25">
      <c r="B17" s="581">
        <v>771421</v>
      </c>
      <c r="C17" s="671" t="s">
        <v>2017</v>
      </c>
      <c r="D17" s="565">
        <v>2</v>
      </c>
      <c r="E17" s="567">
        <v>1</v>
      </c>
      <c r="F17" s="566">
        <v>0</v>
      </c>
      <c r="G17" s="566">
        <v>32</v>
      </c>
      <c r="H17" s="566">
        <v>170</v>
      </c>
      <c r="I17" s="567">
        <v>24.32</v>
      </c>
      <c r="J17" s="670">
        <f t="shared" si="1"/>
        <v>38.182400000000001</v>
      </c>
      <c r="K17" s="964"/>
      <c r="L17" s="964"/>
      <c r="M17" s="964"/>
      <c r="N17" s="964"/>
      <c r="O17" s="964"/>
      <c r="P17" s="964"/>
      <c r="Q17" s="964"/>
      <c r="R17" s="964"/>
      <c r="S17" s="996"/>
      <c r="T17" s="477">
        <f t="shared" si="2"/>
        <v>0</v>
      </c>
      <c r="U17" s="2">
        <f t="shared" si="3"/>
        <v>0</v>
      </c>
      <c r="V17" s="13">
        <f t="shared" si="4"/>
        <v>0</v>
      </c>
      <c r="W17" s="1493"/>
      <c r="X17" s="1671"/>
      <c r="Y17" s="1672"/>
    </row>
    <row r="18" spans="2:26" ht="19.5" thickBot="1" x14ac:dyDescent="0.3">
      <c r="B18" s="581">
        <v>791426</v>
      </c>
      <c r="C18" s="671" t="s">
        <v>2018</v>
      </c>
      <c r="D18" s="565">
        <v>1</v>
      </c>
      <c r="E18" s="567">
        <v>0.5</v>
      </c>
      <c r="F18" s="566">
        <v>0</v>
      </c>
      <c r="G18" s="566">
        <v>32</v>
      </c>
      <c r="H18" s="566">
        <v>270</v>
      </c>
      <c r="I18" s="567">
        <v>25.55</v>
      </c>
      <c r="J18" s="670">
        <f t="shared" si="1"/>
        <v>40.113500000000002</v>
      </c>
      <c r="K18" s="964"/>
      <c r="L18" s="964"/>
      <c r="M18" s="964"/>
      <c r="N18" s="964"/>
      <c r="O18" s="964"/>
      <c r="P18" s="964"/>
      <c r="Q18" s="964"/>
      <c r="R18" s="964"/>
      <c r="S18" s="996"/>
      <c r="T18" s="478">
        <f t="shared" si="2"/>
        <v>0</v>
      </c>
      <c r="U18" s="1">
        <f t="shared" si="3"/>
        <v>0</v>
      </c>
      <c r="V18" s="329">
        <f t="shared" si="4"/>
        <v>0</v>
      </c>
      <c r="W18" s="1593"/>
      <c r="X18" s="1671"/>
      <c r="Y18" s="1672"/>
    </row>
    <row r="19" spans="2:26" ht="19.5" thickBot="1" x14ac:dyDescent="0.35">
      <c r="B19" s="1653" t="s">
        <v>2019</v>
      </c>
      <c r="C19" s="1654"/>
      <c r="D19" s="1654"/>
      <c r="E19" s="1654"/>
      <c r="F19" s="1654"/>
      <c r="G19" s="1654"/>
      <c r="H19" s="1654"/>
      <c r="I19" s="1654"/>
      <c r="J19" s="1654"/>
      <c r="K19" s="1654"/>
      <c r="L19" s="1654"/>
      <c r="M19" s="1654"/>
      <c r="N19" s="1654"/>
      <c r="O19" s="1654"/>
      <c r="P19" s="1654"/>
      <c r="Q19" s="1654"/>
      <c r="R19" s="1654"/>
      <c r="S19" s="1654"/>
      <c r="T19" s="1654"/>
      <c r="U19" s="1654"/>
      <c r="V19" s="1654"/>
      <c r="W19" s="1654"/>
      <c r="X19" s="1654"/>
      <c r="Y19" s="1673"/>
      <c r="Z19" s="479" t="s">
        <v>1819</v>
      </c>
    </row>
    <row r="20" spans="2:26" ht="18.600000000000001" customHeight="1" x14ac:dyDescent="0.25">
      <c r="B20" s="607">
        <v>792401</v>
      </c>
      <c r="C20" s="608" t="s">
        <v>2020</v>
      </c>
      <c r="D20" s="617">
        <v>2</v>
      </c>
      <c r="E20" s="610">
        <v>1</v>
      </c>
      <c r="F20" s="611">
        <v>0</v>
      </c>
      <c r="G20" s="611">
        <v>32</v>
      </c>
      <c r="H20" s="611">
        <v>128</v>
      </c>
      <c r="I20" s="611">
        <v>31.68</v>
      </c>
      <c r="J20" s="670">
        <f t="shared" ref="J20:J29" si="5">+$S$6*I20</f>
        <v>49.7376</v>
      </c>
      <c r="K20" s="1006"/>
      <c r="L20" s="1006"/>
      <c r="M20" s="1006"/>
      <c r="N20" s="1006"/>
      <c r="O20" s="1006"/>
      <c r="P20" s="1006"/>
      <c r="Q20" s="1006"/>
      <c r="R20" s="1006"/>
      <c r="S20" s="1007"/>
      <c r="T20" s="480">
        <f t="shared" ref="T20:T29" si="6">SUM(K20:S20)</f>
        <v>0</v>
      </c>
      <c r="U20" s="373">
        <f t="shared" ref="U20:U29" si="7">T20*I20</f>
        <v>0</v>
      </c>
      <c r="V20" s="328">
        <f>$U20*$S$6</f>
        <v>0</v>
      </c>
      <c r="W20" s="1592" t="str">
        <f>_xlfn.CONCAT("$",'Total Sheet'!B34," per case for public LEAS / estimated $",'Total Sheet'!B35," for Nonpublic LEAs")</f>
        <v>$2.30 per case for public LEAS / estimated $5.36 for Nonpublic LEAs</v>
      </c>
      <c r="X20" s="1638" t="s">
        <v>1695</v>
      </c>
      <c r="Y20" s="1639"/>
      <c r="Z20" s="441" t="str">
        <f t="shared" ref="Z20:Z29" si="8">IF($J$45="","",$J$45/I20)</f>
        <v/>
      </c>
    </row>
    <row r="21" spans="2:26" ht="18.600000000000001" customHeight="1" x14ac:dyDescent="0.25">
      <c r="B21" s="607">
        <v>792405</v>
      </c>
      <c r="C21" s="608" t="s">
        <v>2021</v>
      </c>
      <c r="D21" s="617">
        <v>2</v>
      </c>
      <c r="E21" s="610">
        <v>1.5</v>
      </c>
      <c r="F21" s="611">
        <v>0</v>
      </c>
      <c r="G21" s="611">
        <v>32</v>
      </c>
      <c r="H21" s="611">
        <v>102</v>
      </c>
      <c r="I21" s="611">
        <v>21.14</v>
      </c>
      <c r="J21" s="670">
        <f t="shared" si="5"/>
        <v>33.189800000000005</v>
      </c>
      <c r="K21" s="1006"/>
      <c r="L21" s="1006"/>
      <c r="M21" s="1006"/>
      <c r="N21" s="1006"/>
      <c r="O21" s="1006"/>
      <c r="P21" s="1006"/>
      <c r="Q21" s="1006"/>
      <c r="R21" s="1006"/>
      <c r="S21" s="1007"/>
      <c r="T21" s="442">
        <f t="shared" si="6"/>
        <v>0</v>
      </c>
      <c r="U21" s="2">
        <f t="shared" si="7"/>
        <v>0</v>
      </c>
      <c r="V21" s="13">
        <f t="shared" ref="V21:V26" si="9">U21*$S$6</f>
        <v>0</v>
      </c>
      <c r="W21" s="1493"/>
      <c r="X21" s="1640"/>
      <c r="Y21" s="1617"/>
      <c r="Z21" s="441" t="str">
        <f t="shared" si="8"/>
        <v/>
      </c>
    </row>
    <row r="22" spans="2:26" ht="18.600000000000001" customHeight="1" x14ac:dyDescent="0.25">
      <c r="B22" s="607">
        <v>792408</v>
      </c>
      <c r="C22" s="608" t="s">
        <v>2022</v>
      </c>
      <c r="D22" s="617">
        <v>2</v>
      </c>
      <c r="E22" s="610">
        <v>0</v>
      </c>
      <c r="F22" s="611">
        <v>0</v>
      </c>
      <c r="G22" s="611">
        <v>32</v>
      </c>
      <c r="H22" s="611">
        <v>144</v>
      </c>
      <c r="I22" s="611">
        <v>37.54</v>
      </c>
      <c r="J22" s="670">
        <f t="shared" si="5"/>
        <v>58.937800000000003</v>
      </c>
      <c r="K22" s="1006"/>
      <c r="L22" s="1006"/>
      <c r="M22" s="1006"/>
      <c r="N22" s="1006"/>
      <c r="O22" s="1006"/>
      <c r="P22" s="1006"/>
      <c r="Q22" s="1006"/>
      <c r="R22" s="1006"/>
      <c r="S22" s="1007"/>
      <c r="T22" s="442">
        <f t="shared" si="6"/>
        <v>0</v>
      </c>
      <c r="U22" s="2">
        <f t="shared" si="7"/>
        <v>0</v>
      </c>
      <c r="V22" s="13">
        <f t="shared" si="9"/>
        <v>0</v>
      </c>
      <c r="W22" s="1493"/>
      <c r="X22" s="1640"/>
      <c r="Y22" s="1617"/>
      <c r="Z22" s="441" t="str">
        <f t="shared" si="8"/>
        <v/>
      </c>
    </row>
    <row r="23" spans="2:26" ht="18.600000000000001" customHeight="1" x14ac:dyDescent="0.25">
      <c r="B23" s="607">
        <v>792409</v>
      </c>
      <c r="C23" s="608" t="s">
        <v>2023</v>
      </c>
      <c r="D23" s="617">
        <v>2</v>
      </c>
      <c r="E23" s="610">
        <v>1</v>
      </c>
      <c r="F23" s="611">
        <v>0</v>
      </c>
      <c r="G23" s="611">
        <v>32</v>
      </c>
      <c r="H23" s="611">
        <v>128</v>
      </c>
      <c r="I23" s="611">
        <v>28.95</v>
      </c>
      <c r="J23" s="670">
        <f t="shared" si="5"/>
        <v>45.451500000000003</v>
      </c>
      <c r="K23" s="1006"/>
      <c r="L23" s="1006"/>
      <c r="M23" s="1006"/>
      <c r="N23" s="1006"/>
      <c r="O23" s="1006"/>
      <c r="P23" s="1006"/>
      <c r="Q23" s="1006"/>
      <c r="R23" s="1006"/>
      <c r="S23" s="1007"/>
      <c r="T23" s="442">
        <f t="shared" si="6"/>
        <v>0</v>
      </c>
      <c r="U23" s="2">
        <f t="shared" si="7"/>
        <v>0</v>
      </c>
      <c r="V23" s="13">
        <f t="shared" si="9"/>
        <v>0</v>
      </c>
      <c r="W23" s="1493"/>
      <c r="X23" s="1640"/>
      <c r="Y23" s="1617"/>
      <c r="Z23" s="441" t="str">
        <f t="shared" si="8"/>
        <v/>
      </c>
    </row>
    <row r="24" spans="2:26" ht="19.5" customHeight="1" x14ac:dyDescent="0.25">
      <c r="B24" s="581">
        <v>792421</v>
      </c>
      <c r="C24" s="671" t="s">
        <v>2024</v>
      </c>
      <c r="D24" s="565">
        <v>2</v>
      </c>
      <c r="E24" s="567">
        <v>1</v>
      </c>
      <c r="F24" s="566">
        <v>0</v>
      </c>
      <c r="G24" s="566">
        <v>32</v>
      </c>
      <c r="H24" s="566">
        <v>128</v>
      </c>
      <c r="I24" s="566">
        <v>31.68</v>
      </c>
      <c r="J24" s="670">
        <f t="shared" si="5"/>
        <v>49.7376</v>
      </c>
      <c r="K24" s="964"/>
      <c r="L24" s="964"/>
      <c r="M24" s="964"/>
      <c r="N24" s="964"/>
      <c r="O24" s="964"/>
      <c r="P24" s="964"/>
      <c r="Q24" s="964"/>
      <c r="R24" s="964"/>
      <c r="S24" s="996"/>
      <c r="T24" s="442">
        <f t="shared" si="6"/>
        <v>0</v>
      </c>
      <c r="U24" s="2">
        <f t="shared" si="7"/>
        <v>0</v>
      </c>
      <c r="V24" s="13">
        <f t="shared" si="9"/>
        <v>0</v>
      </c>
      <c r="W24" s="1493"/>
      <c r="X24" s="1640"/>
      <c r="Y24" s="1617"/>
      <c r="Z24" s="441" t="str">
        <f t="shared" si="8"/>
        <v/>
      </c>
    </row>
    <row r="25" spans="2:26" ht="18.75" x14ac:dyDescent="0.25">
      <c r="B25" s="581">
        <v>792429</v>
      </c>
      <c r="C25" s="671" t="s">
        <v>2025</v>
      </c>
      <c r="D25" s="565">
        <v>2</v>
      </c>
      <c r="E25" s="567">
        <v>1</v>
      </c>
      <c r="F25" s="566">
        <v>0</v>
      </c>
      <c r="G25" s="566">
        <v>32</v>
      </c>
      <c r="H25" s="566">
        <v>128</v>
      </c>
      <c r="I25" s="566">
        <v>31.07</v>
      </c>
      <c r="J25" s="670">
        <f t="shared" si="5"/>
        <v>48.779900000000005</v>
      </c>
      <c r="K25" s="1006"/>
      <c r="L25" s="1006"/>
      <c r="M25" s="1006"/>
      <c r="N25" s="1006"/>
      <c r="O25" s="1006"/>
      <c r="P25" s="1006"/>
      <c r="Q25" s="1006"/>
      <c r="R25" s="1006"/>
      <c r="S25" s="1007"/>
      <c r="T25" s="442">
        <f t="shared" si="6"/>
        <v>0</v>
      </c>
      <c r="U25" s="10">
        <f t="shared" si="7"/>
        <v>0</v>
      </c>
      <c r="V25" s="13">
        <f t="shared" si="9"/>
        <v>0</v>
      </c>
      <c r="W25" s="1493"/>
      <c r="X25" s="1640"/>
      <c r="Y25" s="1617"/>
      <c r="Z25" s="441" t="str">
        <f t="shared" si="8"/>
        <v/>
      </c>
    </row>
    <row r="26" spans="2:26" ht="19.5" customHeight="1" x14ac:dyDescent="0.25">
      <c r="B26" s="655">
        <v>792431</v>
      </c>
      <c r="C26" s="656" t="s">
        <v>2026</v>
      </c>
      <c r="D26" s="661">
        <v>2</v>
      </c>
      <c r="E26" s="658">
        <v>1</v>
      </c>
      <c r="F26" s="566">
        <v>0</v>
      </c>
      <c r="G26" s="659">
        <v>32</v>
      </c>
      <c r="H26" s="659">
        <v>128</v>
      </c>
      <c r="I26" s="659">
        <v>31.68</v>
      </c>
      <c r="J26" s="670">
        <f t="shared" si="5"/>
        <v>49.7376</v>
      </c>
      <c r="K26" s="969"/>
      <c r="L26" s="969"/>
      <c r="M26" s="969"/>
      <c r="N26" s="969"/>
      <c r="O26" s="969"/>
      <c r="P26" s="969"/>
      <c r="Q26" s="969"/>
      <c r="R26" s="969"/>
      <c r="S26" s="1019"/>
      <c r="T26" s="442">
        <f t="shared" si="6"/>
        <v>0</v>
      </c>
      <c r="U26" s="2">
        <f t="shared" si="7"/>
        <v>0</v>
      </c>
      <c r="V26" s="13">
        <f t="shared" si="9"/>
        <v>0</v>
      </c>
      <c r="W26" s="1493"/>
      <c r="X26" s="1640"/>
      <c r="Y26" s="1617"/>
      <c r="Z26" s="441" t="str">
        <f t="shared" si="8"/>
        <v/>
      </c>
    </row>
    <row r="27" spans="2:26" ht="18.75" x14ac:dyDescent="0.25">
      <c r="B27" s="655">
        <v>792441</v>
      </c>
      <c r="C27" s="656" t="s">
        <v>2027</v>
      </c>
      <c r="D27" s="661">
        <v>2</v>
      </c>
      <c r="E27" s="658">
        <v>1</v>
      </c>
      <c r="F27" s="566">
        <v>0</v>
      </c>
      <c r="G27" s="659">
        <v>32</v>
      </c>
      <c r="H27" s="659">
        <v>110</v>
      </c>
      <c r="I27" s="659">
        <v>31.68</v>
      </c>
      <c r="J27" s="670">
        <f t="shared" si="5"/>
        <v>49.7376</v>
      </c>
      <c r="K27" s="964"/>
      <c r="L27" s="964"/>
      <c r="M27" s="964"/>
      <c r="N27" s="964"/>
      <c r="O27" s="964"/>
      <c r="P27" s="964"/>
      <c r="Q27" s="964"/>
      <c r="R27" s="964"/>
      <c r="S27" s="996"/>
      <c r="T27" s="442">
        <f t="shared" si="6"/>
        <v>0</v>
      </c>
      <c r="U27" s="2">
        <f t="shared" si="7"/>
        <v>0</v>
      </c>
      <c r="V27" s="13">
        <f>$U27*$S$6</f>
        <v>0</v>
      </c>
      <c r="W27" s="1493"/>
      <c r="X27" s="1640"/>
      <c r="Y27" s="1617"/>
      <c r="Z27" s="441" t="str">
        <f t="shared" si="8"/>
        <v/>
      </c>
    </row>
    <row r="28" spans="2:26" ht="18.75" x14ac:dyDescent="0.25">
      <c r="B28" s="655">
        <v>792451</v>
      </c>
      <c r="C28" s="656" t="s">
        <v>2028</v>
      </c>
      <c r="D28" s="661">
        <v>2</v>
      </c>
      <c r="E28" s="658">
        <v>1</v>
      </c>
      <c r="F28" s="566">
        <v>0</v>
      </c>
      <c r="G28" s="659">
        <v>32</v>
      </c>
      <c r="H28" s="659">
        <v>110</v>
      </c>
      <c r="I28" s="659">
        <v>31.68</v>
      </c>
      <c r="J28" s="670">
        <f t="shared" si="5"/>
        <v>49.7376</v>
      </c>
      <c r="K28" s="964"/>
      <c r="L28" s="964"/>
      <c r="M28" s="964"/>
      <c r="N28" s="964"/>
      <c r="O28" s="964"/>
      <c r="P28" s="964"/>
      <c r="Q28" s="964"/>
      <c r="R28" s="964"/>
      <c r="S28" s="996"/>
      <c r="T28" s="481">
        <f t="shared" si="6"/>
        <v>0</v>
      </c>
      <c r="U28" s="2">
        <f t="shared" si="7"/>
        <v>0</v>
      </c>
      <c r="V28" s="1132">
        <f>$U28*$S$6</f>
        <v>0</v>
      </c>
      <c r="W28" s="1493"/>
      <c r="X28" s="1640"/>
      <c r="Y28" s="1617"/>
      <c r="Z28" s="441" t="str">
        <f t="shared" si="8"/>
        <v/>
      </c>
    </row>
    <row r="29" spans="2:26" ht="18.75" customHeight="1" thickBot="1" x14ac:dyDescent="0.3">
      <c r="B29" s="660">
        <v>792480</v>
      </c>
      <c r="C29" s="656" t="s">
        <v>2029</v>
      </c>
      <c r="D29" s="661">
        <v>2</v>
      </c>
      <c r="E29" s="658">
        <v>0</v>
      </c>
      <c r="F29" s="659">
        <v>0</v>
      </c>
      <c r="G29" s="659">
        <v>32</v>
      </c>
      <c r="H29" s="659">
        <v>170</v>
      </c>
      <c r="I29" s="659">
        <v>41.98</v>
      </c>
      <c r="J29" s="670">
        <f t="shared" si="5"/>
        <v>65.908599999999993</v>
      </c>
      <c r="K29" s="969"/>
      <c r="L29" s="969"/>
      <c r="M29" s="969"/>
      <c r="N29" s="969"/>
      <c r="O29" s="969"/>
      <c r="P29" s="969"/>
      <c r="Q29" s="969"/>
      <c r="R29" s="969"/>
      <c r="S29" s="1019"/>
      <c r="T29" s="475">
        <f t="shared" si="6"/>
        <v>0</v>
      </c>
      <c r="U29" s="374">
        <f t="shared" si="7"/>
        <v>0</v>
      </c>
      <c r="V29" s="329">
        <f>$U29*$S$6</f>
        <v>0</v>
      </c>
      <c r="W29" s="1593"/>
      <c r="X29" s="1641"/>
      <c r="Y29" s="1642"/>
      <c r="Z29" s="441" t="str">
        <f t="shared" si="8"/>
        <v/>
      </c>
    </row>
    <row r="30" spans="2:26" ht="19.5" customHeight="1" thickBot="1" x14ac:dyDescent="0.3">
      <c r="B30" s="1635" t="s">
        <v>2030</v>
      </c>
      <c r="C30" s="1636"/>
      <c r="D30" s="1636"/>
      <c r="E30" s="1636"/>
      <c r="F30" s="1636"/>
      <c r="G30" s="1636"/>
      <c r="H30" s="1636"/>
      <c r="I30" s="1636"/>
      <c r="J30" s="1636"/>
      <c r="K30" s="1636"/>
      <c r="L30" s="1636"/>
      <c r="M30" s="1636"/>
      <c r="N30" s="1636"/>
      <c r="O30" s="1636"/>
      <c r="P30" s="1636"/>
      <c r="Q30" s="1636"/>
      <c r="R30" s="1636"/>
      <c r="S30" s="1636"/>
      <c r="T30" s="1674"/>
      <c r="U30" s="1674"/>
      <c r="V30" s="1674"/>
      <c r="W30" s="1637"/>
      <c r="X30" s="1637"/>
      <c r="Y30" s="1613"/>
      <c r="Z30" s="482"/>
    </row>
    <row r="31" spans="2:26" ht="18.75" customHeight="1" x14ac:dyDescent="0.25">
      <c r="B31" s="669">
        <v>791863</v>
      </c>
      <c r="C31" s="608" t="s">
        <v>2031</v>
      </c>
      <c r="D31" s="617">
        <v>2</v>
      </c>
      <c r="E31" s="610">
        <v>1.25</v>
      </c>
      <c r="F31" s="611">
        <v>0</v>
      </c>
      <c r="G31" s="611">
        <v>32</v>
      </c>
      <c r="H31" s="611">
        <v>107</v>
      </c>
      <c r="I31" s="611">
        <v>41.06</v>
      </c>
      <c r="J31" s="670">
        <f t="shared" ref="J31:J39" si="10">+$S$6*I31</f>
        <v>64.464200000000005</v>
      </c>
      <c r="K31" s="1006"/>
      <c r="L31" s="1006"/>
      <c r="M31" s="1006"/>
      <c r="N31" s="1006"/>
      <c r="O31" s="1006"/>
      <c r="P31" s="1006"/>
      <c r="Q31" s="1006"/>
      <c r="R31" s="1006"/>
      <c r="S31" s="1007"/>
      <c r="T31" s="476">
        <f t="shared" ref="T31:T39" si="11">SUM(K31:S31)</f>
        <v>0</v>
      </c>
      <c r="U31" s="375">
        <f t="shared" ref="U31:U39" si="12">T31*I31</f>
        <v>0</v>
      </c>
      <c r="V31" s="372">
        <f t="shared" ref="V31:V39" si="13">$U31*$S$6</f>
        <v>0</v>
      </c>
      <c r="W31" s="1592" t="str">
        <f>_xlfn.CONCAT("$",'Total Sheet'!B34," per case for public LEAS / estimated $",'Total Sheet'!B35," for Nonpublic LEAs")</f>
        <v>$2.30 per case for public LEAS / estimated $5.36 for Nonpublic LEAs</v>
      </c>
      <c r="X31" s="1638" t="s">
        <v>1695</v>
      </c>
      <c r="Y31" s="1639"/>
      <c r="Z31" s="441" t="str">
        <f t="shared" ref="Z31:Z39" si="14">IF($J$46="","",$J$46/I31)</f>
        <v/>
      </c>
    </row>
    <row r="32" spans="2:26" ht="18.75" x14ac:dyDescent="0.25">
      <c r="B32" s="669">
        <v>791880</v>
      </c>
      <c r="C32" s="608" t="s">
        <v>2032</v>
      </c>
      <c r="D32" s="617">
        <v>2</v>
      </c>
      <c r="E32" s="610">
        <v>0.5</v>
      </c>
      <c r="F32" s="611">
        <v>0</v>
      </c>
      <c r="G32" s="611">
        <v>32</v>
      </c>
      <c r="H32" s="611">
        <v>112</v>
      </c>
      <c r="I32" s="611">
        <v>38.71</v>
      </c>
      <c r="J32" s="670">
        <f t="shared" si="10"/>
        <v>60.774700000000003</v>
      </c>
      <c r="K32" s="1006"/>
      <c r="L32" s="1006"/>
      <c r="M32" s="1006"/>
      <c r="N32" s="1006"/>
      <c r="O32" s="1006"/>
      <c r="P32" s="1006"/>
      <c r="Q32" s="1006"/>
      <c r="R32" s="1006"/>
      <c r="S32" s="1007"/>
      <c r="T32" s="446">
        <f t="shared" si="11"/>
        <v>0</v>
      </c>
      <c r="U32" s="7">
        <f t="shared" si="12"/>
        <v>0</v>
      </c>
      <c r="V32" s="11">
        <f t="shared" si="13"/>
        <v>0</v>
      </c>
      <c r="W32" s="1493"/>
      <c r="X32" s="1640"/>
      <c r="Y32" s="1617"/>
      <c r="Z32" s="441" t="str">
        <f t="shared" si="14"/>
        <v/>
      </c>
    </row>
    <row r="33" spans="2:26" ht="18.75" x14ac:dyDescent="0.25">
      <c r="B33" s="669">
        <v>791885</v>
      </c>
      <c r="C33" s="608" t="s">
        <v>2033</v>
      </c>
      <c r="D33" s="617">
        <v>2</v>
      </c>
      <c r="E33" s="610">
        <v>0.5</v>
      </c>
      <c r="F33" s="611">
        <v>0</v>
      </c>
      <c r="G33" s="611">
        <v>32</v>
      </c>
      <c r="H33" s="611">
        <v>86</v>
      </c>
      <c r="I33" s="611">
        <v>38.71</v>
      </c>
      <c r="J33" s="670">
        <f t="shared" si="10"/>
        <v>60.774700000000003</v>
      </c>
      <c r="K33" s="1006"/>
      <c r="L33" s="1006"/>
      <c r="M33" s="1006"/>
      <c r="N33" s="1006"/>
      <c r="O33" s="1006"/>
      <c r="P33" s="1006"/>
      <c r="Q33" s="1006"/>
      <c r="R33" s="1006"/>
      <c r="S33" s="1007"/>
      <c r="T33" s="446">
        <f t="shared" si="11"/>
        <v>0</v>
      </c>
      <c r="U33" s="7">
        <f t="shared" si="12"/>
        <v>0</v>
      </c>
      <c r="V33" s="11">
        <f t="shared" si="13"/>
        <v>0</v>
      </c>
      <c r="W33" s="1493"/>
      <c r="X33" s="1640"/>
      <c r="Y33" s="1617"/>
      <c r="Z33" s="441" t="str">
        <f t="shared" si="14"/>
        <v/>
      </c>
    </row>
    <row r="34" spans="2:26" ht="18.75" x14ac:dyDescent="0.25">
      <c r="B34" s="669">
        <v>791890</v>
      </c>
      <c r="C34" s="608" t="s">
        <v>2034</v>
      </c>
      <c r="D34" s="617">
        <v>2</v>
      </c>
      <c r="E34" s="610">
        <v>0</v>
      </c>
      <c r="F34" s="611">
        <v>0</v>
      </c>
      <c r="G34" s="611">
        <v>32</v>
      </c>
      <c r="H34" s="611">
        <v>138</v>
      </c>
      <c r="I34" s="611">
        <v>47.58</v>
      </c>
      <c r="J34" s="670">
        <f t="shared" si="10"/>
        <v>74.700599999999994</v>
      </c>
      <c r="K34" s="1006"/>
      <c r="L34" s="1006"/>
      <c r="M34" s="1006"/>
      <c r="N34" s="1006"/>
      <c r="O34" s="1006"/>
      <c r="P34" s="1006"/>
      <c r="Q34" s="1006"/>
      <c r="R34" s="1006"/>
      <c r="S34" s="1007"/>
      <c r="T34" s="446">
        <f t="shared" si="11"/>
        <v>0</v>
      </c>
      <c r="U34" s="7">
        <f t="shared" si="12"/>
        <v>0</v>
      </c>
      <c r="V34" s="11">
        <f t="shared" si="13"/>
        <v>0</v>
      </c>
      <c r="W34" s="1493"/>
      <c r="X34" s="1640"/>
      <c r="Y34" s="1617"/>
      <c r="Z34" s="441" t="str">
        <f t="shared" si="14"/>
        <v/>
      </c>
    </row>
    <row r="35" spans="2:26" ht="18.75" x14ac:dyDescent="0.25">
      <c r="B35" s="669">
        <v>791895</v>
      </c>
      <c r="C35" s="608" t="s">
        <v>2035</v>
      </c>
      <c r="D35" s="617">
        <v>2</v>
      </c>
      <c r="E35" s="610">
        <v>0</v>
      </c>
      <c r="F35" s="611">
        <v>0</v>
      </c>
      <c r="G35" s="611">
        <v>32</v>
      </c>
      <c r="H35" s="611">
        <v>163</v>
      </c>
      <c r="I35" s="611">
        <v>47.58</v>
      </c>
      <c r="J35" s="670">
        <f t="shared" si="10"/>
        <v>74.700599999999994</v>
      </c>
      <c r="K35" s="1006"/>
      <c r="L35" s="1006"/>
      <c r="M35" s="1006"/>
      <c r="N35" s="1006"/>
      <c r="O35" s="1006"/>
      <c r="P35" s="1006"/>
      <c r="Q35" s="1006"/>
      <c r="R35" s="1006"/>
      <c r="S35" s="1007"/>
      <c r="T35" s="446">
        <f t="shared" si="11"/>
        <v>0</v>
      </c>
      <c r="U35" s="7">
        <f t="shared" si="12"/>
        <v>0</v>
      </c>
      <c r="V35" s="11">
        <f t="shared" si="13"/>
        <v>0</v>
      </c>
      <c r="W35" s="1493"/>
      <c r="X35" s="1640"/>
      <c r="Y35" s="1617"/>
      <c r="Z35" s="441" t="str">
        <f t="shared" si="14"/>
        <v/>
      </c>
    </row>
    <row r="36" spans="2:26" ht="18.75" x14ac:dyDescent="0.25">
      <c r="B36" s="669">
        <v>791893</v>
      </c>
      <c r="C36" s="608" t="s">
        <v>2036</v>
      </c>
      <c r="D36" s="617">
        <v>2</v>
      </c>
      <c r="E36" s="610">
        <v>1.25</v>
      </c>
      <c r="F36" s="611">
        <v>0</v>
      </c>
      <c r="G36" s="611">
        <v>32</v>
      </c>
      <c r="H36" s="611">
        <v>138</v>
      </c>
      <c r="I36" s="611">
        <v>46.55</v>
      </c>
      <c r="J36" s="670">
        <f t="shared" si="10"/>
        <v>73.083500000000001</v>
      </c>
      <c r="K36" s="1006"/>
      <c r="L36" s="1006"/>
      <c r="M36" s="1006"/>
      <c r="N36" s="1006"/>
      <c r="O36" s="1006"/>
      <c r="P36" s="1006"/>
      <c r="Q36" s="1006"/>
      <c r="R36" s="1006"/>
      <c r="S36" s="1007"/>
      <c r="T36" s="446">
        <f t="shared" si="11"/>
        <v>0</v>
      </c>
      <c r="U36" s="7">
        <f t="shared" si="12"/>
        <v>0</v>
      </c>
      <c r="V36" s="11">
        <f t="shared" si="13"/>
        <v>0</v>
      </c>
      <c r="W36" s="1493"/>
      <c r="X36" s="1640"/>
      <c r="Y36" s="1617"/>
      <c r="Z36" s="441" t="str">
        <f t="shared" si="14"/>
        <v/>
      </c>
    </row>
    <row r="37" spans="2:26" ht="18.75" x14ac:dyDescent="0.25">
      <c r="B37" s="581">
        <v>791896</v>
      </c>
      <c r="C37" s="671" t="s">
        <v>2037</v>
      </c>
      <c r="D37" s="565">
        <v>2</v>
      </c>
      <c r="E37" s="567">
        <v>0</v>
      </c>
      <c r="F37" s="566">
        <v>0</v>
      </c>
      <c r="G37" s="566">
        <v>32</v>
      </c>
      <c r="H37" s="566">
        <v>233</v>
      </c>
      <c r="I37" s="566">
        <v>58.38</v>
      </c>
      <c r="J37" s="670">
        <f t="shared" si="10"/>
        <v>91.656600000000012</v>
      </c>
      <c r="K37" s="1006"/>
      <c r="L37" s="1006"/>
      <c r="M37" s="1006"/>
      <c r="N37" s="1006"/>
      <c r="O37" s="1006"/>
      <c r="P37" s="1006"/>
      <c r="Q37" s="1006"/>
      <c r="R37" s="1006"/>
      <c r="S37" s="1007"/>
      <c r="T37" s="446">
        <f t="shared" si="11"/>
        <v>0</v>
      </c>
      <c r="U37" s="7">
        <f t="shared" si="12"/>
        <v>0</v>
      </c>
      <c r="V37" s="11">
        <f t="shared" si="13"/>
        <v>0</v>
      </c>
      <c r="W37" s="1493"/>
      <c r="X37" s="1640"/>
      <c r="Y37" s="1617"/>
      <c r="Z37" s="441" t="str">
        <f t="shared" si="14"/>
        <v/>
      </c>
    </row>
    <row r="38" spans="2:26" ht="18.75" x14ac:dyDescent="0.25">
      <c r="B38" s="581">
        <v>791828</v>
      </c>
      <c r="C38" s="671" t="s">
        <v>2038</v>
      </c>
      <c r="D38" s="565">
        <v>1</v>
      </c>
      <c r="E38" s="567">
        <v>0</v>
      </c>
      <c r="F38" s="566">
        <v>0</v>
      </c>
      <c r="G38" s="566">
        <v>32</v>
      </c>
      <c r="H38" s="566">
        <v>341</v>
      </c>
      <c r="I38" s="566">
        <v>63.16</v>
      </c>
      <c r="J38" s="670">
        <f t="shared" si="10"/>
        <v>99.161199999999994</v>
      </c>
      <c r="K38" s="964"/>
      <c r="L38" s="964"/>
      <c r="M38" s="964"/>
      <c r="N38" s="964"/>
      <c r="O38" s="964"/>
      <c r="P38" s="964"/>
      <c r="Q38" s="964"/>
      <c r="R38" s="964"/>
      <c r="S38" s="996"/>
      <c r="T38" s="442">
        <f t="shared" si="11"/>
        <v>0</v>
      </c>
      <c r="U38" s="2">
        <f t="shared" si="12"/>
        <v>0</v>
      </c>
      <c r="V38" s="13">
        <f t="shared" si="13"/>
        <v>0</v>
      </c>
      <c r="W38" s="1493"/>
      <c r="X38" s="1640"/>
      <c r="Y38" s="1617"/>
      <c r="Z38" s="441" t="str">
        <f t="shared" si="14"/>
        <v/>
      </c>
    </row>
    <row r="39" spans="2:26" ht="19.5" thickBot="1" x14ac:dyDescent="0.3">
      <c r="B39" s="581">
        <v>791868</v>
      </c>
      <c r="C39" s="671" t="s">
        <v>2039</v>
      </c>
      <c r="D39" s="565">
        <v>1</v>
      </c>
      <c r="E39" s="567">
        <v>0.5</v>
      </c>
      <c r="F39" s="566">
        <v>0</v>
      </c>
      <c r="G39" s="566">
        <v>32</v>
      </c>
      <c r="H39" s="566">
        <v>160</v>
      </c>
      <c r="I39" s="566">
        <v>43.03</v>
      </c>
      <c r="J39" s="670">
        <f t="shared" si="10"/>
        <v>67.557100000000005</v>
      </c>
      <c r="K39" s="1000"/>
      <c r="L39" s="964"/>
      <c r="M39" s="964"/>
      <c r="N39" s="964"/>
      <c r="O39" s="964"/>
      <c r="P39" s="964"/>
      <c r="Q39" s="964"/>
      <c r="R39" s="964"/>
      <c r="S39" s="996"/>
      <c r="T39" s="475">
        <f t="shared" si="11"/>
        <v>0</v>
      </c>
      <c r="U39" s="1">
        <f t="shared" si="12"/>
        <v>0</v>
      </c>
      <c r="V39" s="329">
        <f t="shared" si="13"/>
        <v>0</v>
      </c>
      <c r="W39" s="1593"/>
      <c r="X39" s="1640"/>
      <c r="Y39" s="1617"/>
      <c r="Z39" s="441" t="str">
        <f t="shared" si="14"/>
        <v/>
      </c>
    </row>
    <row r="40" spans="2:26" ht="15" customHeight="1" thickTop="1" thickBot="1" x14ac:dyDescent="0.3">
      <c r="B40" s="483"/>
      <c r="C40" s="419"/>
      <c r="D40" s="419"/>
      <c r="E40" s="419"/>
      <c r="F40" s="419"/>
      <c r="G40" s="419"/>
      <c r="H40" s="419"/>
      <c r="I40" s="419"/>
      <c r="J40" s="484"/>
      <c r="L40" s="1675" t="s">
        <v>2040</v>
      </c>
      <c r="M40" s="1675"/>
      <c r="N40" s="1675"/>
      <c r="O40" s="1675"/>
      <c r="P40" s="1675"/>
      <c r="Q40" s="1675"/>
      <c r="R40" s="1675"/>
      <c r="S40" s="1675"/>
      <c r="T40" s="1675"/>
      <c r="U40" s="1675"/>
      <c r="V40" s="1675"/>
      <c r="W40" s="1675"/>
      <c r="X40" s="1675"/>
      <c r="Y40" s="1676"/>
      <c r="Z40" s="485"/>
    </row>
    <row r="41" spans="2:26" ht="32.25" thickBot="1" x14ac:dyDescent="0.3">
      <c r="B41" s="486"/>
      <c r="C41" s="452" t="s">
        <v>1832</v>
      </c>
      <c r="D41" s="453" t="s">
        <v>1833</v>
      </c>
      <c r="E41" s="453" t="s">
        <v>1834</v>
      </c>
      <c r="F41" s="453" t="s">
        <v>1835</v>
      </c>
      <c r="G41" s="1603"/>
      <c r="H41" s="1603"/>
      <c r="I41" s="1603"/>
      <c r="J41" s="1603"/>
      <c r="K41" s="1604"/>
      <c r="L41" s="1677"/>
      <c r="M41" s="1677"/>
      <c r="N41" s="1677"/>
      <c r="O41" s="1677"/>
      <c r="P41" s="1677"/>
      <c r="Q41" s="1677"/>
      <c r="R41" s="1677"/>
      <c r="S41" s="1677"/>
      <c r="T41" s="1677"/>
      <c r="U41" s="1677"/>
      <c r="V41" s="1677"/>
      <c r="W41" s="1677"/>
      <c r="X41" s="1677"/>
      <c r="Y41" s="1678"/>
      <c r="Z41" s="487"/>
    </row>
    <row r="42" spans="2:26" ht="24" x14ac:dyDescent="0.35">
      <c r="B42" s="486"/>
      <c r="C42" s="454" t="s">
        <v>1836</v>
      </c>
      <c r="D42" s="455">
        <v>0.7</v>
      </c>
      <c r="E42" s="456" t="str">
        <f>IF(SUM(F42:F43)=0,"",F42/SUM(F42:F43))</f>
        <v/>
      </c>
      <c r="F42" s="457">
        <f>SUM(U20:U29)</f>
        <v>0</v>
      </c>
      <c r="G42" s="1605" t="str">
        <f>IF(SUM(F42:F43)=0,"",IF(AND(E42&lt;D42+0.03,E42&gt;D42-0.03),"Balanced","Unbalanced"))</f>
        <v/>
      </c>
      <c r="H42" s="1606"/>
      <c r="I42" s="1606"/>
      <c r="J42" s="1606"/>
      <c r="K42" s="1607"/>
      <c r="L42" s="1677"/>
      <c r="M42" s="1677"/>
      <c r="N42" s="1677"/>
      <c r="O42" s="1677"/>
      <c r="P42" s="1677"/>
      <c r="Q42" s="1677"/>
      <c r="R42" s="1677"/>
      <c r="S42" s="1677"/>
      <c r="T42" s="1677"/>
      <c r="U42" s="1677"/>
      <c r="V42" s="1677"/>
      <c r="W42" s="1677"/>
      <c r="X42" s="1677"/>
      <c r="Y42" s="1678"/>
    </row>
    <row r="43" spans="2:26" ht="21.75" thickBot="1" x14ac:dyDescent="0.4">
      <c r="B43" s="486"/>
      <c r="C43" s="458" t="s">
        <v>1837</v>
      </c>
      <c r="D43" s="459">
        <v>0.3</v>
      </c>
      <c r="E43" s="460" t="str">
        <f>IF(SUM(F42:F43)=0,"",F43/SUM(F42:F43))</f>
        <v/>
      </c>
      <c r="F43" s="461">
        <f>SUM(U31:U39)</f>
        <v>0</v>
      </c>
      <c r="G43" s="1666" t="str">
        <f>IF(G42="","",IF(AND(G42="Unbalanced",E42&lt;D42-0.03),"Increase White Meat or decrease Dark Meat",IF(AND(G42="Unbalanced",E42&gt;D42+0.03),"Increase Dark Meat or decrease White Meat","")))</f>
        <v/>
      </c>
      <c r="H43" s="1667"/>
      <c r="I43" s="1667"/>
      <c r="J43" s="1667"/>
      <c r="K43" s="1668"/>
      <c r="Y43" s="488"/>
    </row>
    <row r="44" spans="2:26" ht="7.5" customHeight="1" x14ac:dyDescent="0.25">
      <c r="B44" s="486"/>
      <c r="Y44" s="488"/>
    </row>
    <row r="45" spans="2:26" x14ac:dyDescent="0.25">
      <c r="B45" s="486"/>
      <c r="C45" s="464"/>
      <c r="E45" s="5"/>
      <c r="F45" s="465"/>
      <c r="H45" s="464" t="str">
        <f>IF(G42&lt;&gt;"Unbalanced","","lbs needed to balance:")</f>
        <v/>
      </c>
      <c r="I45" s="58" t="str">
        <f>IF(G42&lt;&gt;"Unbalanced","","White meat")</f>
        <v/>
      </c>
      <c r="J45" s="4" t="str">
        <f>IF(G42&lt;&gt;"Unbalanced","",((D42/D43)*F43)-F42)</f>
        <v/>
      </c>
      <c r="K45" s="465" t="str">
        <f>IF(G42&lt;&gt;"Unbalanced","","lbs")</f>
        <v/>
      </c>
      <c r="Y45" s="488"/>
    </row>
    <row r="46" spans="2:26" x14ac:dyDescent="0.25">
      <c r="B46" s="486"/>
      <c r="E46" s="5"/>
      <c r="F46" s="465"/>
      <c r="I46" s="58" t="str">
        <f>IF(G42&lt;&gt;"Unbalanced","","Dark meat")</f>
        <v/>
      </c>
      <c r="J46" s="4" t="str">
        <f>IF(G42&lt;&gt;"Unbalanced","",((D43/D42)*F42)-F43)</f>
        <v/>
      </c>
      <c r="K46" s="465" t="str">
        <f>IF(G42&lt;&gt;"Unbalanced","","lbs")</f>
        <v/>
      </c>
      <c r="T46" s="69"/>
      <c r="U46" s="70"/>
      <c r="V46" s="71"/>
      <c r="W46" s="71"/>
      <c r="Y46" s="488"/>
    </row>
    <row r="47" spans="2:26" x14ac:dyDescent="0.25">
      <c r="B47" s="486"/>
      <c r="Y47" s="488"/>
    </row>
    <row r="48" spans="2:26" ht="15.75" thickBot="1" x14ac:dyDescent="0.3">
      <c r="B48" s="489"/>
      <c r="C48" s="490"/>
      <c r="D48" s="490"/>
      <c r="E48" s="490"/>
      <c r="F48" s="490"/>
      <c r="G48" s="490"/>
      <c r="H48" s="490"/>
      <c r="I48" s="490"/>
      <c r="J48" s="491"/>
      <c r="K48" s="490"/>
      <c r="L48" s="490"/>
      <c r="M48" s="490"/>
      <c r="N48" s="490"/>
      <c r="O48" s="490"/>
      <c r="P48" s="490"/>
      <c r="Q48" s="490"/>
      <c r="R48" s="490"/>
      <c r="S48" s="490"/>
      <c r="T48" s="490"/>
      <c r="U48" s="490"/>
      <c r="V48" s="490"/>
      <c r="W48" s="490"/>
      <c r="X48" s="490"/>
      <c r="Y48" s="492"/>
    </row>
    <row r="49" spans="11:23" ht="15.75" thickTop="1" x14ac:dyDescent="0.25">
      <c r="K49" s="69"/>
      <c r="L49" s="69"/>
      <c r="M49" s="69"/>
      <c r="N49" s="69"/>
      <c r="O49" s="69"/>
      <c r="P49" s="69"/>
      <c r="Q49" s="69"/>
      <c r="R49" s="69"/>
      <c r="S49" s="69"/>
      <c r="T49" s="69"/>
      <c r="U49" s="69"/>
      <c r="V49" s="69"/>
      <c r="W49" s="69"/>
    </row>
    <row r="51" spans="11:23" x14ac:dyDescent="0.25">
      <c r="S51" s="493"/>
    </row>
  </sheetData>
  <sheetProtection formatCells="0" formatColumns="0" formatRows="0" insertColumns="0" insertRows="0" insertHyperlinks="0" deleteRows="0" sort="0" autoFilter="0"/>
  <mergeCells count="26">
    <mergeCell ref="A1:Y1"/>
    <mergeCell ref="B9:Y9"/>
    <mergeCell ref="G43:K43"/>
    <mergeCell ref="X10:Y18"/>
    <mergeCell ref="B19:Y19"/>
    <mergeCell ref="X20:Y29"/>
    <mergeCell ref="B30:Y30"/>
    <mergeCell ref="X31:Y39"/>
    <mergeCell ref="L40:Y42"/>
    <mergeCell ref="G41:K41"/>
    <mergeCell ref="G42:K42"/>
    <mergeCell ref="W10:W18"/>
    <mergeCell ref="W20:W29"/>
    <mergeCell ref="W31:W39"/>
    <mergeCell ref="B5:Y5"/>
    <mergeCell ref="B6:J6"/>
    <mergeCell ref="L6:N6"/>
    <mergeCell ref="O6:R6"/>
    <mergeCell ref="T6:Y6"/>
    <mergeCell ref="B2:P2"/>
    <mergeCell ref="Q2:Y4"/>
    <mergeCell ref="B3:P3"/>
    <mergeCell ref="B4:C4"/>
    <mergeCell ref="D4:J4"/>
    <mergeCell ref="K4:M4"/>
    <mergeCell ref="N4:P4"/>
  </mergeCells>
  <conditionalFormatting sqref="B2:B1048576">
    <cfRule type="duplicateValues" dxfId="160" priority="2"/>
  </conditionalFormatting>
  <conditionalFormatting sqref="G42:K43">
    <cfRule type="expression" dxfId="159" priority="3">
      <formula>$G$42="Unbalanced"</formula>
    </cfRule>
    <cfRule type="expression" dxfId="158" priority="4">
      <formula>$G$42="Balanced"</formula>
    </cfRule>
  </conditionalFormatting>
  <conditionalFormatting sqref="AA10:AA39">
    <cfRule type="containsText" dxfId="157" priority="1" operator="containsText" text="Error">
      <formula>NOT(ISERROR(SEARCH("Error",AA10)))</formula>
    </cfRule>
  </conditionalFormatting>
  <pageMargins left="0.25" right="0.25" top="0.75" bottom="0.75" header="0.3" footer="0.3"/>
  <pageSetup scale="31"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723E2-70AD-47E6-83E4-3830E9383486}">
  <sheetPr codeName="Sheet26">
    <pageSetUpPr fitToPage="1"/>
  </sheetPr>
  <dimension ref="A1:Y71"/>
  <sheetViews>
    <sheetView showGridLines="0" topLeftCell="A16" zoomScale="60" zoomScaleNormal="60" workbookViewId="0">
      <selection activeCell="A10" sqref="A10:XFD13"/>
    </sheetView>
  </sheetViews>
  <sheetFormatPr defaultColWidth="9.140625" defaultRowHeight="15" x14ac:dyDescent="0.25"/>
  <cols>
    <col min="1" max="1" width="2.7109375" style="58" customWidth="1"/>
    <col min="2" max="2" width="13.42578125" style="58" customWidth="1"/>
    <col min="3" max="3" width="60.85546875" style="58" customWidth="1"/>
    <col min="4" max="4" width="19.5703125" style="58" customWidth="1"/>
    <col min="5" max="5" width="13" style="58" customWidth="1"/>
    <col min="6" max="6" width="13.28515625" style="58" customWidth="1"/>
    <col min="7" max="7" width="12.140625" style="58" customWidth="1"/>
    <col min="8" max="8" width="10.140625" style="58" customWidth="1"/>
    <col min="9" max="9" width="12.7109375" style="58" customWidth="1"/>
    <col min="10" max="10" width="16.28515625" style="68" customWidth="1"/>
    <col min="11" max="13" width="12" style="58" customWidth="1"/>
    <col min="14" max="14" width="15.85546875" style="58" customWidth="1"/>
    <col min="15" max="19" width="12" style="58" customWidth="1"/>
    <col min="20" max="21" width="12.85546875" style="58" customWidth="1"/>
    <col min="22" max="22" width="19" style="58" bestFit="1" customWidth="1"/>
    <col min="23" max="24" width="12.85546875" style="58" customWidth="1"/>
    <col min="25" max="25" width="46.85546875" style="58" bestFit="1" customWidth="1"/>
    <col min="26" max="26" width="9.42578125" style="58" customWidth="1"/>
    <col min="27" max="16384" width="9.140625" style="58"/>
  </cols>
  <sheetData>
    <row r="1" spans="1:25" ht="245.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1806</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3"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100103</v>
      </c>
      <c r="L7" s="1542" t="s">
        <v>1681</v>
      </c>
      <c r="M7" s="1542"/>
      <c r="N7" s="1542"/>
      <c r="O7" s="1543" t="s">
        <v>2009</v>
      </c>
      <c r="P7" s="1630"/>
      <c r="Q7" s="1630"/>
      <c r="R7" s="1630"/>
      <c r="S7" s="578">
        <v>1.57</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32">
        <f>SUM(U15:U23,U25:U40,U42:U50)</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425"/>
      <c r="C12" s="426"/>
      <c r="D12" s="426"/>
      <c r="E12" s="426"/>
      <c r="F12" s="426"/>
      <c r="G12" s="426"/>
      <c r="H12" s="426"/>
      <c r="I12" s="426"/>
      <c r="J12" s="426"/>
      <c r="K12" s="427">
        <f t="shared" ref="K12:V12" si="0">SUM(K15:K50)</f>
        <v>0</v>
      </c>
      <c r="L12" s="427">
        <f t="shared" si="0"/>
        <v>0</v>
      </c>
      <c r="M12" s="427">
        <f t="shared" si="0"/>
        <v>0</v>
      </c>
      <c r="N12" s="427">
        <f t="shared" si="0"/>
        <v>0</v>
      </c>
      <c r="O12" s="427">
        <f t="shared" si="0"/>
        <v>0</v>
      </c>
      <c r="P12" s="427">
        <f t="shared" si="0"/>
        <v>0</v>
      </c>
      <c r="Q12" s="427">
        <f t="shared" si="0"/>
        <v>0</v>
      </c>
      <c r="R12" s="427">
        <f t="shared" si="0"/>
        <v>0</v>
      </c>
      <c r="S12" s="427">
        <f t="shared" si="0"/>
        <v>0</v>
      </c>
      <c r="T12" s="494">
        <f t="shared" si="0"/>
        <v>0</v>
      </c>
      <c r="U12" s="427">
        <f t="shared" si="0"/>
        <v>0</v>
      </c>
      <c r="V12" s="428">
        <f t="shared" si="0"/>
        <v>0</v>
      </c>
      <c r="W12" s="426"/>
      <c r="X12" s="429"/>
    </row>
    <row r="13" spans="1:25" ht="57" customHeight="1" thickTop="1" thickBot="1" x14ac:dyDescent="0.3">
      <c r="B13" s="430" t="s">
        <v>1561</v>
      </c>
      <c r="C13" s="431" t="s">
        <v>1562</v>
      </c>
      <c r="D13" s="432" t="s">
        <v>1684</v>
      </c>
      <c r="E13" s="432" t="s">
        <v>1685</v>
      </c>
      <c r="F13" s="432" t="s">
        <v>1686</v>
      </c>
      <c r="G13" s="432" t="s">
        <v>1687</v>
      </c>
      <c r="H13" s="432" t="s">
        <v>1564</v>
      </c>
      <c r="I13" s="432" t="s">
        <v>1809</v>
      </c>
      <c r="J13" s="433" t="s">
        <v>1565</v>
      </c>
      <c r="K13" s="434" t="s">
        <v>1417</v>
      </c>
      <c r="L13" s="434" t="s">
        <v>1418</v>
      </c>
      <c r="M13" s="434" t="s">
        <v>1419</v>
      </c>
      <c r="N13" s="434" t="s">
        <v>1420</v>
      </c>
      <c r="O13" s="434" t="s">
        <v>1421</v>
      </c>
      <c r="P13" s="434" t="s">
        <v>1422</v>
      </c>
      <c r="Q13" s="434" t="s">
        <v>1423</v>
      </c>
      <c r="R13" s="434" t="s">
        <v>1424</v>
      </c>
      <c r="S13" s="434" t="s">
        <v>1425</v>
      </c>
      <c r="T13" s="432" t="s">
        <v>1426</v>
      </c>
      <c r="U13" s="432" t="s">
        <v>1689</v>
      </c>
      <c r="V13" s="432" t="s">
        <v>1567</v>
      </c>
      <c r="W13" s="432" t="s">
        <v>1568</v>
      </c>
      <c r="X13" s="435" t="s">
        <v>1690</v>
      </c>
    </row>
    <row r="14" spans="1:25" ht="19.5" thickBot="1" x14ac:dyDescent="0.3">
      <c r="B14" s="1650" t="s">
        <v>1810</v>
      </c>
      <c r="C14" s="1651"/>
      <c r="D14" s="1651"/>
      <c r="E14" s="1651"/>
      <c r="F14" s="1651"/>
      <c r="G14" s="1651"/>
      <c r="H14" s="1651"/>
      <c r="I14" s="1651"/>
      <c r="J14" s="1651"/>
      <c r="K14" s="1651"/>
      <c r="L14" s="1651"/>
      <c r="M14" s="1651"/>
      <c r="N14" s="1651"/>
      <c r="O14" s="1651"/>
      <c r="P14" s="1651"/>
      <c r="Q14" s="1651"/>
      <c r="R14" s="1651"/>
      <c r="S14" s="1651"/>
      <c r="T14" s="1651"/>
      <c r="U14" s="1651"/>
      <c r="V14" s="1628"/>
      <c r="W14" s="1628"/>
      <c r="X14" s="1629"/>
    </row>
    <row r="15" spans="1:25" ht="19.5" customHeight="1" x14ac:dyDescent="0.25">
      <c r="B15" s="607">
        <v>791401</v>
      </c>
      <c r="C15" s="608" t="s">
        <v>2010</v>
      </c>
      <c r="D15" s="609">
        <v>2</v>
      </c>
      <c r="E15" s="610">
        <v>1</v>
      </c>
      <c r="F15" s="610">
        <v>0</v>
      </c>
      <c r="G15" s="610">
        <v>32</v>
      </c>
      <c r="H15" s="611">
        <v>167</v>
      </c>
      <c r="I15" s="610">
        <v>24.56</v>
      </c>
      <c r="J15" s="612">
        <f t="shared" ref="J15:J23" si="1">+$S$7*I15</f>
        <v>38.559199999999997</v>
      </c>
      <c r="K15" s="993"/>
      <c r="L15" s="979"/>
      <c r="M15" s="979"/>
      <c r="N15" s="979"/>
      <c r="O15" s="979"/>
      <c r="P15" s="979"/>
      <c r="Q15" s="979"/>
      <c r="R15" s="979"/>
      <c r="S15" s="994"/>
      <c r="T15" s="471">
        <f t="shared" ref="T15:T28" si="2">SUM(K15:S15)</f>
        <v>0</v>
      </c>
      <c r="U15" s="31">
        <f t="shared" ref="U15:U28" si="3">T15*I15</f>
        <v>0</v>
      </c>
      <c r="V15" s="369">
        <f t="shared" ref="V15:V28" si="4">U15*$S$7</f>
        <v>0</v>
      </c>
      <c r="W15" s="1572" t="s">
        <v>1695</v>
      </c>
      <c r="X15" s="1573"/>
    </row>
    <row r="16" spans="1:25" ht="19.5" customHeight="1" x14ac:dyDescent="0.25">
      <c r="B16" s="607">
        <v>791421</v>
      </c>
      <c r="C16" s="608" t="s">
        <v>2011</v>
      </c>
      <c r="D16" s="609">
        <v>2</v>
      </c>
      <c r="E16" s="610">
        <v>1</v>
      </c>
      <c r="F16" s="610">
        <v>0</v>
      </c>
      <c r="G16" s="610">
        <v>32</v>
      </c>
      <c r="H16" s="611">
        <v>170</v>
      </c>
      <c r="I16" s="610">
        <v>24.32</v>
      </c>
      <c r="J16" s="612">
        <f t="shared" si="1"/>
        <v>38.182400000000001</v>
      </c>
      <c r="K16" s="1005"/>
      <c r="L16" s="1006"/>
      <c r="M16" s="1006"/>
      <c r="N16" s="1006"/>
      <c r="O16" s="1006"/>
      <c r="P16" s="1006"/>
      <c r="Q16" s="1006"/>
      <c r="R16" s="1006"/>
      <c r="S16" s="1007"/>
      <c r="T16" s="437">
        <f t="shared" si="2"/>
        <v>0</v>
      </c>
      <c r="U16" s="30">
        <f t="shared" si="3"/>
        <v>0</v>
      </c>
      <c r="V16" s="370">
        <f t="shared" si="4"/>
        <v>0</v>
      </c>
      <c r="W16" s="1652"/>
      <c r="X16" s="1622"/>
    </row>
    <row r="17" spans="2:25" ht="19.5" customHeight="1" x14ac:dyDescent="0.25">
      <c r="B17" s="607">
        <v>791426</v>
      </c>
      <c r="C17" s="608" t="s">
        <v>2041</v>
      </c>
      <c r="D17" s="609">
        <v>1</v>
      </c>
      <c r="E17" s="610">
        <v>0.5</v>
      </c>
      <c r="F17" s="610">
        <v>0</v>
      </c>
      <c r="G17" s="610">
        <v>32</v>
      </c>
      <c r="H17" s="611">
        <v>270</v>
      </c>
      <c r="I17" s="610">
        <v>25.55</v>
      </c>
      <c r="J17" s="612">
        <f t="shared" si="1"/>
        <v>40.113500000000002</v>
      </c>
      <c r="K17" s="1005"/>
      <c r="L17" s="1006"/>
      <c r="M17" s="1006"/>
      <c r="N17" s="1006"/>
      <c r="O17" s="1006"/>
      <c r="P17" s="1006"/>
      <c r="Q17" s="1006"/>
      <c r="R17" s="1006"/>
      <c r="S17" s="1007"/>
      <c r="T17" s="437">
        <f t="shared" si="2"/>
        <v>0</v>
      </c>
      <c r="U17" s="30">
        <f t="shared" si="3"/>
        <v>0</v>
      </c>
      <c r="V17" s="370">
        <f t="shared" si="4"/>
        <v>0</v>
      </c>
      <c r="W17" s="1652"/>
      <c r="X17" s="1622"/>
    </row>
    <row r="18" spans="2:25" ht="19.5" customHeight="1" x14ac:dyDescent="0.25">
      <c r="B18" s="607">
        <v>791431</v>
      </c>
      <c r="C18" s="608" t="s">
        <v>2012</v>
      </c>
      <c r="D18" s="609">
        <v>2</v>
      </c>
      <c r="E18" s="610">
        <v>1</v>
      </c>
      <c r="F18" s="610">
        <v>0</v>
      </c>
      <c r="G18" s="610">
        <v>32</v>
      </c>
      <c r="H18" s="611">
        <v>170</v>
      </c>
      <c r="I18" s="610">
        <v>24.32</v>
      </c>
      <c r="J18" s="612">
        <f t="shared" si="1"/>
        <v>38.182400000000001</v>
      </c>
      <c r="K18" s="1005"/>
      <c r="L18" s="1006"/>
      <c r="M18" s="1006"/>
      <c r="N18" s="1006"/>
      <c r="O18" s="1006"/>
      <c r="P18" s="1006"/>
      <c r="Q18" s="1006"/>
      <c r="R18" s="1006"/>
      <c r="S18" s="1007"/>
      <c r="T18" s="437">
        <f t="shared" si="2"/>
        <v>0</v>
      </c>
      <c r="U18" s="30">
        <f t="shared" si="3"/>
        <v>0</v>
      </c>
      <c r="V18" s="370">
        <f t="shared" si="4"/>
        <v>0</v>
      </c>
      <c r="W18" s="1652"/>
      <c r="X18" s="1622"/>
    </row>
    <row r="19" spans="2:25" ht="19.5" customHeight="1" x14ac:dyDescent="0.25">
      <c r="B19" s="607">
        <v>791441</v>
      </c>
      <c r="C19" s="608" t="s">
        <v>2013</v>
      </c>
      <c r="D19" s="609">
        <v>2</v>
      </c>
      <c r="E19" s="610">
        <v>1</v>
      </c>
      <c r="F19" s="610">
        <v>0</v>
      </c>
      <c r="G19" s="610">
        <v>32</v>
      </c>
      <c r="H19" s="611">
        <v>170</v>
      </c>
      <c r="I19" s="610">
        <v>24.49</v>
      </c>
      <c r="J19" s="612">
        <f t="shared" si="1"/>
        <v>38.449300000000001</v>
      </c>
      <c r="K19" s="1005"/>
      <c r="L19" s="1006"/>
      <c r="M19" s="1006"/>
      <c r="N19" s="1006"/>
      <c r="O19" s="1006"/>
      <c r="P19" s="1006"/>
      <c r="Q19" s="1006"/>
      <c r="R19" s="1006"/>
      <c r="S19" s="1007"/>
      <c r="T19" s="437">
        <f t="shared" si="2"/>
        <v>0</v>
      </c>
      <c r="U19" s="30">
        <f t="shared" si="3"/>
        <v>0</v>
      </c>
      <c r="V19" s="370">
        <f t="shared" si="4"/>
        <v>0</v>
      </c>
      <c r="W19" s="1652"/>
      <c r="X19" s="1622"/>
    </row>
    <row r="20" spans="2:25" ht="19.5" customHeight="1" x14ac:dyDescent="0.25">
      <c r="B20" s="607">
        <v>791461</v>
      </c>
      <c r="C20" s="608" t="s">
        <v>2014</v>
      </c>
      <c r="D20" s="609">
        <v>2</v>
      </c>
      <c r="E20" s="610">
        <v>1</v>
      </c>
      <c r="F20" s="610">
        <v>0</v>
      </c>
      <c r="G20" s="610">
        <v>32</v>
      </c>
      <c r="H20" s="611">
        <v>170</v>
      </c>
      <c r="I20" s="610">
        <v>24.73</v>
      </c>
      <c r="J20" s="612">
        <f t="shared" si="1"/>
        <v>38.826100000000004</v>
      </c>
      <c r="K20" s="1005"/>
      <c r="L20" s="1006"/>
      <c r="M20" s="1006"/>
      <c r="N20" s="1006"/>
      <c r="O20" s="1006"/>
      <c r="P20" s="1006"/>
      <c r="Q20" s="1006"/>
      <c r="R20" s="1006"/>
      <c r="S20" s="1007"/>
      <c r="T20" s="437">
        <f t="shared" si="2"/>
        <v>0</v>
      </c>
      <c r="U20" s="30">
        <f t="shared" si="3"/>
        <v>0</v>
      </c>
      <c r="V20" s="370">
        <f t="shared" si="4"/>
        <v>0</v>
      </c>
      <c r="W20" s="1652"/>
      <c r="X20" s="1622"/>
    </row>
    <row r="21" spans="2:25" ht="19.5" customHeight="1" x14ac:dyDescent="0.25">
      <c r="B21" s="607">
        <v>791493</v>
      </c>
      <c r="C21" s="608" t="s">
        <v>2015</v>
      </c>
      <c r="D21" s="609">
        <v>2</v>
      </c>
      <c r="E21" s="610">
        <v>1.25</v>
      </c>
      <c r="F21" s="610">
        <v>0</v>
      </c>
      <c r="G21" s="610">
        <v>32</v>
      </c>
      <c r="H21" s="611">
        <v>113</v>
      </c>
      <c r="I21" s="610">
        <v>32.44</v>
      </c>
      <c r="J21" s="612">
        <f t="shared" si="1"/>
        <v>50.930799999999998</v>
      </c>
      <c r="K21" s="1005"/>
      <c r="L21" s="1006"/>
      <c r="M21" s="1006"/>
      <c r="N21" s="1006"/>
      <c r="O21" s="1006"/>
      <c r="P21" s="1006"/>
      <c r="Q21" s="1006"/>
      <c r="R21" s="1006"/>
      <c r="S21" s="1007"/>
      <c r="T21" s="437">
        <f t="shared" si="2"/>
        <v>0</v>
      </c>
      <c r="U21" s="30">
        <f t="shared" si="3"/>
        <v>0</v>
      </c>
      <c r="V21" s="370">
        <f t="shared" si="4"/>
        <v>0</v>
      </c>
      <c r="W21" s="1652"/>
      <c r="X21" s="1622"/>
    </row>
    <row r="22" spans="2:25" ht="19.5" customHeight="1" x14ac:dyDescent="0.25">
      <c r="B22" s="581">
        <v>791499</v>
      </c>
      <c r="C22" s="671" t="s">
        <v>2016</v>
      </c>
      <c r="D22" s="672">
        <v>2</v>
      </c>
      <c r="E22" s="567">
        <v>0</v>
      </c>
      <c r="F22" s="567">
        <v>0</v>
      </c>
      <c r="G22" s="567">
        <v>32</v>
      </c>
      <c r="H22" s="566">
        <v>170</v>
      </c>
      <c r="I22" s="567">
        <v>39</v>
      </c>
      <c r="J22" s="612">
        <f t="shared" si="1"/>
        <v>61.230000000000004</v>
      </c>
      <c r="K22" s="995"/>
      <c r="L22" s="964"/>
      <c r="M22" s="964"/>
      <c r="N22" s="964"/>
      <c r="O22" s="964"/>
      <c r="P22" s="964"/>
      <c r="Q22" s="964"/>
      <c r="R22" s="964"/>
      <c r="S22" s="996"/>
      <c r="T22" s="437">
        <f t="shared" si="2"/>
        <v>0</v>
      </c>
      <c r="U22" s="30">
        <f t="shared" si="3"/>
        <v>0</v>
      </c>
      <c r="V22" s="370">
        <f t="shared" si="4"/>
        <v>0</v>
      </c>
      <c r="W22" s="1574"/>
      <c r="X22" s="1575"/>
    </row>
    <row r="23" spans="2:25" ht="19.5" customHeight="1" thickBot="1" x14ac:dyDescent="0.3">
      <c r="B23" s="595">
        <v>771421</v>
      </c>
      <c r="C23" s="671" t="s">
        <v>2042</v>
      </c>
      <c r="D23" s="672">
        <v>2</v>
      </c>
      <c r="E23" s="567">
        <v>1</v>
      </c>
      <c r="F23" s="567">
        <v>0</v>
      </c>
      <c r="G23" s="567">
        <v>32</v>
      </c>
      <c r="H23" s="566">
        <v>170</v>
      </c>
      <c r="I23" s="567">
        <v>24.32</v>
      </c>
      <c r="J23" s="612">
        <f t="shared" si="1"/>
        <v>38.182400000000001</v>
      </c>
      <c r="K23" s="995"/>
      <c r="L23" s="964"/>
      <c r="M23" s="964"/>
      <c r="N23" s="964"/>
      <c r="O23" s="964"/>
      <c r="P23" s="964"/>
      <c r="Q23" s="964"/>
      <c r="R23" s="964"/>
      <c r="S23" s="996"/>
      <c r="T23" s="437">
        <f t="shared" si="2"/>
        <v>0</v>
      </c>
      <c r="U23" s="30">
        <f t="shared" si="3"/>
        <v>0</v>
      </c>
      <c r="V23" s="370">
        <f t="shared" si="4"/>
        <v>0</v>
      </c>
      <c r="W23" s="1574"/>
      <c r="X23" s="1575"/>
    </row>
    <row r="24" spans="2:25" ht="19.5" customHeight="1" thickBot="1" x14ac:dyDescent="0.35">
      <c r="B24" s="1653" t="s">
        <v>1818</v>
      </c>
      <c r="C24" s="1654"/>
      <c r="D24" s="1654"/>
      <c r="E24" s="1654"/>
      <c r="F24" s="1654"/>
      <c r="G24" s="1654"/>
      <c r="H24" s="1654"/>
      <c r="I24" s="1654"/>
      <c r="J24" s="1654"/>
      <c r="K24" s="1654"/>
      <c r="L24" s="1654"/>
      <c r="M24" s="1654"/>
      <c r="N24" s="1654"/>
      <c r="O24" s="1654"/>
      <c r="P24" s="1654"/>
      <c r="Q24" s="1654"/>
      <c r="R24" s="1654"/>
      <c r="S24" s="1654"/>
      <c r="T24" s="1654">
        <f t="shared" si="2"/>
        <v>0</v>
      </c>
      <c r="U24" s="1654">
        <f t="shared" si="3"/>
        <v>0</v>
      </c>
      <c r="V24" s="1685">
        <f t="shared" si="4"/>
        <v>0</v>
      </c>
      <c r="W24" s="1685" t="s">
        <v>1695</v>
      </c>
      <c r="X24" s="1686"/>
      <c r="Y24" s="439" t="s">
        <v>1819</v>
      </c>
    </row>
    <row r="25" spans="2:25" ht="19.5" customHeight="1" x14ac:dyDescent="0.25">
      <c r="B25" s="607">
        <v>792401</v>
      </c>
      <c r="C25" s="608" t="s">
        <v>2020</v>
      </c>
      <c r="D25" s="617">
        <v>2</v>
      </c>
      <c r="E25" s="610">
        <v>1</v>
      </c>
      <c r="F25" s="610">
        <v>0</v>
      </c>
      <c r="G25" s="610">
        <v>32</v>
      </c>
      <c r="H25" s="611">
        <v>128</v>
      </c>
      <c r="I25" s="610">
        <v>31.68</v>
      </c>
      <c r="J25" s="580">
        <f t="shared" ref="J25:J40" si="5">+$S$7*I25</f>
        <v>49.7376</v>
      </c>
      <c r="K25" s="1009"/>
      <c r="L25" s="1006"/>
      <c r="M25" s="1006"/>
      <c r="N25" s="1006"/>
      <c r="O25" s="1006"/>
      <c r="P25" s="1006"/>
      <c r="Q25" s="1006"/>
      <c r="R25" s="1006"/>
      <c r="S25" s="1007"/>
      <c r="T25" s="473">
        <f t="shared" si="2"/>
        <v>0</v>
      </c>
      <c r="U25" s="8">
        <f t="shared" si="3"/>
        <v>0</v>
      </c>
      <c r="V25" s="372">
        <f t="shared" si="4"/>
        <v>0</v>
      </c>
      <c r="W25" s="1638" t="s">
        <v>1695</v>
      </c>
      <c r="X25" s="1639"/>
      <c r="Y25" s="441" t="str">
        <f t="shared" ref="Y25:Y40" si="6">IF($J$60="","",$J$60/I25)</f>
        <v/>
      </c>
    </row>
    <row r="26" spans="2:25" ht="19.5" customHeight="1" x14ac:dyDescent="0.25">
      <c r="B26" s="607">
        <v>792404</v>
      </c>
      <c r="C26" s="608" t="s">
        <v>2043</v>
      </c>
      <c r="D26" s="617">
        <v>2</v>
      </c>
      <c r="E26" s="610">
        <v>1</v>
      </c>
      <c r="F26" s="610">
        <v>0</v>
      </c>
      <c r="G26" s="610">
        <v>32</v>
      </c>
      <c r="H26" s="611">
        <v>128</v>
      </c>
      <c r="I26" s="610">
        <v>30.14</v>
      </c>
      <c r="J26" s="618">
        <f t="shared" si="5"/>
        <v>47.319800000000001</v>
      </c>
      <c r="K26" s="1009"/>
      <c r="L26" s="1006"/>
      <c r="M26" s="1006"/>
      <c r="N26" s="1006"/>
      <c r="O26" s="1006"/>
      <c r="P26" s="1006"/>
      <c r="Q26" s="1006"/>
      <c r="R26" s="1006"/>
      <c r="S26" s="1007"/>
      <c r="T26" s="442">
        <f t="shared" si="2"/>
        <v>0</v>
      </c>
      <c r="U26" s="2">
        <f t="shared" si="3"/>
        <v>0</v>
      </c>
      <c r="V26" s="13">
        <f t="shared" si="4"/>
        <v>0</v>
      </c>
      <c r="W26" s="1640"/>
      <c r="X26" s="1617"/>
      <c r="Y26" s="441" t="str">
        <f t="shared" si="6"/>
        <v/>
      </c>
    </row>
    <row r="27" spans="2:25" ht="19.5" customHeight="1" x14ac:dyDescent="0.25">
      <c r="B27" s="607">
        <v>792405</v>
      </c>
      <c r="C27" s="608" t="s">
        <v>2021</v>
      </c>
      <c r="D27" s="617">
        <v>2</v>
      </c>
      <c r="E27" s="610">
        <v>1.5</v>
      </c>
      <c r="F27" s="610">
        <v>0</v>
      </c>
      <c r="G27" s="610">
        <v>32</v>
      </c>
      <c r="H27" s="611">
        <v>102</v>
      </c>
      <c r="I27" s="610">
        <v>21.14</v>
      </c>
      <c r="J27" s="618">
        <f t="shared" si="5"/>
        <v>33.189800000000005</v>
      </c>
      <c r="K27" s="1009"/>
      <c r="L27" s="1006"/>
      <c r="M27" s="1006"/>
      <c r="N27" s="1006"/>
      <c r="O27" s="1006"/>
      <c r="P27" s="1006"/>
      <c r="Q27" s="1006"/>
      <c r="R27" s="1006"/>
      <c r="S27" s="1007"/>
      <c r="T27" s="442">
        <f t="shared" si="2"/>
        <v>0</v>
      </c>
      <c r="U27" s="2">
        <f t="shared" si="3"/>
        <v>0</v>
      </c>
      <c r="V27" s="13">
        <f t="shared" si="4"/>
        <v>0</v>
      </c>
      <c r="W27" s="1640"/>
      <c r="X27" s="1617"/>
      <c r="Y27" s="441" t="str">
        <f t="shared" si="6"/>
        <v/>
      </c>
    </row>
    <row r="28" spans="2:25" ht="19.5" customHeight="1" x14ac:dyDescent="0.25">
      <c r="B28" s="607">
        <v>792408</v>
      </c>
      <c r="C28" s="608" t="s">
        <v>2022</v>
      </c>
      <c r="D28" s="617">
        <v>2</v>
      </c>
      <c r="E28" s="610">
        <v>0</v>
      </c>
      <c r="F28" s="610">
        <v>0</v>
      </c>
      <c r="G28" s="610">
        <v>32</v>
      </c>
      <c r="H28" s="611">
        <v>144</v>
      </c>
      <c r="I28" s="610">
        <v>37.54</v>
      </c>
      <c r="J28" s="618">
        <f t="shared" si="5"/>
        <v>58.937800000000003</v>
      </c>
      <c r="K28" s="1009"/>
      <c r="L28" s="1006"/>
      <c r="M28" s="1006"/>
      <c r="N28" s="1006"/>
      <c r="O28" s="1006"/>
      <c r="P28" s="1006"/>
      <c r="Q28" s="1006"/>
      <c r="R28" s="1006"/>
      <c r="S28" s="1007"/>
      <c r="T28" s="442">
        <f t="shared" si="2"/>
        <v>0</v>
      </c>
      <c r="U28" s="2">
        <f t="shared" si="3"/>
        <v>0</v>
      </c>
      <c r="V28" s="13">
        <f t="shared" si="4"/>
        <v>0</v>
      </c>
      <c r="W28" s="1640"/>
      <c r="X28" s="1617"/>
      <c r="Y28" s="441" t="str">
        <f t="shared" si="6"/>
        <v/>
      </c>
    </row>
    <row r="29" spans="2:25" ht="19.5" customHeight="1" x14ac:dyDescent="0.25">
      <c r="B29" s="607">
        <v>792409</v>
      </c>
      <c r="C29" s="608" t="s">
        <v>2023</v>
      </c>
      <c r="D29" s="617">
        <v>2</v>
      </c>
      <c r="E29" s="610">
        <v>1</v>
      </c>
      <c r="F29" s="610">
        <v>0</v>
      </c>
      <c r="G29" s="610">
        <v>32</v>
      </c>
      <c r="H29" s="611">
        <v>128</v>
      </c>
      <c r="I29" s="610">
        <v>28.95</v>
      </c>
      <c r="J29" s="618">
        <f t="shared" si="5"/>
        <v>45.451500000000003</v>
      </c>
      <c r="K29" s="1009"/>
      <c r="L29" s="1006"/>
      <c r="M29" s="1006"/>
      <c r="N29" s="1006"/>
      <c r="O29" s="1006"/>
      <c r="P29" s="1006"/>
      <c r="Q29" s="1006"/>
      <c r="R29" s="1006"/>
      <c r="S29" s="1007"/>
      <c r="T29" s="442">
        <f t="shared" ref="T29" si="7">SUM(K29:S29)</f>
        <v>0</v>
      </c>
      <c r="U29" s="2">
        <f t="shared" ref="U29" si="8">T29*I29</f>
        <v>0</v>
      </c>
      <c r="V29" s="13">
        <f t="shared" ref="V29" si="9">U29*$S$7</f>
        <v>0</v>
      </c>
      <c r="W29" s="1640"/>
      <c r="X29" s="1617"/>
      <c r="Y29" s="441" t="str">
        <f t="shared" si="6"/>
        <v/>
      </c>
    </row>
    <row r="30" spans="2:25" ht="19.5" customHeight="1" x14ac:dyDescent="0.25">
      <c r="B30" s="607">
        <v>792421</v>
      </c>
      <c r="C30" s="608" t="s">
        <v>2024</v>
      </c>
      <c r="D30" s="617">
        <v>2</v>
      </c>
      <c r="E30" s="610">
        <v>1</v>
      </c>
      <c r="F30" s="610">
        <v>0</v>
      </c>
      <c r="G30" s="610">
        <v>32</v>
      </c>
      <c r="H30" s="611">
        <v>128</v>
      </c>
      <c r="I30" s="610">
        <v>31.68</v>
      </c>
      <c r="J30" s="618">
        <f t="shared" si="5"/>
        <v>49.7376</v>
      </c>
      <c r="K30" s="1009"/>
      <c r="L30" s="1006"/>
      <c r="M30" s="1006"/>
      <c r="N30" s="1006"/>
      <c r="O30" s="1006"/>
      <c r="P30" s="1006"/>
      <c r="Q30" s="1006"/>
      <c r="R30" s="1006"/>
      <c r="S30" s="1007"/>
      <c r="T30" s="442">
        <f t="shared" ref="T30:T50" si="10">SUM(K30:S30)</f>
        <v>0</v>
      </c>
      <c r="U30" s="2">
        <f t="shared" ref="U30:U50" si="11">T30*I30</f>
        <v>0</v>
      </c>
      <c r="V30" s="13">
        <f t="shared" ref="V30:V50" si="12">U30*$S$7</f>
        <v>0</v>
      </c>
      <c r="W30" s="1640"/>
      <c r="X30" s="1617"/>
      <c r="Y30" s="441" t="str">
        <f t="shared" si="6"/>
        <v/>
      </c>
    </row>
    <row r="31" spans="2:25" ht="19.5" customHeight="1" x14ac:dyDescent="0.25">
      <c r="B31" s="607">
        <v>792422</v>
      </c>
      <c r="C31" s="608" t="s">
        <v>2044</v>
      </c>
      <c r="D31" s="617">
        <v>2</v>
      </c>
      <c r="E31" s="610">
        <v>1</v>
      </c>
      <c r="F31" s="610">
        <v>0</v>
      </c>
      <c r="G31" s="610">
        <v>32</v>
      </c>
      <c r="H31" s="611">
        <v>128</v>
      </c>
      <c r="I31" s="610">
        <v>31.68</v>
      </c>
      <c r="J31" s="618">
        <f t="shared" si="5"/>
        <v>49.7376</v>
      </c>
      <c r="K31" s="1009"/>
      <c r="L31" s="1006"/>
      <c r="M31" s="1006"/>
      <c r="N31" s="1006"/>
      <c r="O31" s="1006"/>
      <c r="P31" s="1006"/>
      <c r="Q31" s="1006"/>
      <c r="R31" s="1006"/>
      <c r="S31" s="1007"/>
      <c r="T31" s="442">
        <f t="shared" si="10"/>
        <v>0</v>
      </c>
      <c r="U31" s="2">
        <f t="shared" si="11"/>
        <v>0</v>
      </c>
      <c r="V31" s="13">
        <f t="shared" si="12"/>
        <v>0</v>
      </c>
      <c r="W31" s="1640"/>
      <c r="X31" s="1617"/>
      <c r="Y31" s="441" t="str">
        <f t="shared" si="6"/>
        <v/>
      </c>
    </row>
    <row r="32" spans="2:25" ht="19.5" customHeight="1" x14ac:dyDescent="0.25">
      <c r="B32" s="607">
        <v>792429</v>
      </c>
      <c r="C32" s="608" t="s">
        <v>2025</v>
      </c>
      <c r="D32" s="617">
        <v>2</v>
      </c>
      <c r="E32" s="610">
        <v>1</v>
      </c>
      <c r="F32" s="610">
        <v>0</v>
      </c>
      <c r="G32" s="610">
        <v>32</v>
      </c>
      <c r="H32" s="611">
        <v>128</v>
      </c>
      <c r="I32" s="610">
        <v>31.07</v>
      </c>
      <c r="J32" s="618">
        <f t="shared" si="5"/>
        <v>48.779900000000005</v>
      </c>
      <c r="K32" s="1009"/>
      <c r="L32" s="1006"/>
      <c r="M32" s="1006"/>
      <c r="N32" s="1006"/>
      <c r="O32" s="1006"/>
      <c r="P32" s="1006"/>
      <c r="Q32" s="1006"/>
      <c r="R32" s="1006"/>
      <c r="S32" s="1007"/>
      <c r="T32" s="442">
        <f t="shared" si="10"/>
        <v>0</v>
      </c>
      <c r="U32" s="2">
        <f t="shared" si="11"/>
        <v>0</v>
      </c>
      <c r="V32" s="13">
        <f t="shared" si="12"/>
        <v>0</v>
      </c>
      <c r="W32" s="1640"/>
      <c r="X32" s="1617"/>
      <c r="Y32" s="441" t="str">
        <f t="shared" si="6"/>
        <v/>
      </c>
    </row>
    <row r="33" spans="2:25" ht="19.5" customHeight="1" x14ac:dyDescent="0.25">
      <c r="B33" s="607">
        <v>792431</v>
      </c>
      <c r="C33" s="608" t="s">
        <v>2026</v>
      </c>
      <c r="D33" s="617">
        <v>2</v>
      </c>
      <c r="E33" s="610">
        <v>1</v>
      </c>
      <c r="F33" s="610">
        <v>0</v>
      </c>
      <c r="G33" s="610">
        <v>32</v>
      </c>
      <c r="H33" s="611">
        <v>128</v>
      </c>
      <c r="I33" s="610">
        <v>31.68</v>
      </c>
      <c r="J33" s="618">
        <f t="shared" si="5"/>
        <v>49.7376</v>
      </c>
      <c r="K33" s="1009"/>
      <c r="L33" s="1006"/>
      <c r="M33" s="1006"/>
      <c r="N33" s="1006"/>
      <c r="O33" s="1006"/>
      <c r="P33" s="1006"/>
      <c r="Q33" s="1006"/>
      <c r="R33" s="1006"/>
      <c r="S33" s="1007"/>
      <c r="T33" s="442">
        <f t="shared" si="10"/>
        <v>0</v>
      </c>
      <c r="U33" s="2">
        <f t="shared" si="11"/>
        <v>0</v>
      </c>
      <c r="V33" s="13">
        <f t="shared" si="12"/>
        <v>0</v>
      </c>
      <c r="W33" s="1640"/>
      <c r="X33" s="1617"/>
      <c r="Y33" s="441" t="str">
        <f t="shared" si="6"/>
        <v/>
      </c>
    </row>
    <row r="34" spans="2:25" ht="19.5" customHeight="1" x14ac:dyDescent="0.25">
      <c r="B34" s="607">
        <v>792432</v>
      </c>
      <c r="C34" s="608" t="s">
        <v>2045</v>
      </c>
      <c r="D34" s="617">
        <v>2</v>
      </c>
      <c r="E34" s="610">
        <v>1</v>
      </c>
      <c r="F34" s="610">
        <v>0</v>
      </c>
      <c r="G34" s="610">
        <v>32</v>
      </c>
      <c r="H34" s="611">
        <v>128</v>
      </c>
      <c r="I34" s="610">
        <v>31.68</v>
      </c>
      <c r="J34" s="618">
        <f t="shared" si="5"/>
        <v>49.7376</v>
      </c>
      <c r="K34" s="1009"/>
      <c r="L34" s="1006"/>
      <c r="M34" s="1006"/>
      <c r="N34" s="1006"/>
      <c r="O34" s="1006"/>
      <c r="P34" s="1006"/>
      <c r="Q34" s="1006"/>
      <c r="R34" s="1006"/>
      <c r="S34" s="1007"/>
      <c r="T34" s="442">
        <f t="shared" si="10"/>
        <v>0</v>
      </c>
      <c r="U34" s="2">
        <f t="shared" si="11"/>
        <v>0</v>
      </c>
      <c r="V34" s="13">
        <f t="shared" si="12"/>
        <v>0</v>
      </c>
      <c r="W34" s="1640"/>
      <c r="X34" s="1617"/>
      <c r="Y34" s="441" t="str">
        <f t="shared" si="6"/>
        <v/>
      </c>
    </row>
    <row r="35" spans="2:25" ht="19.5" customHeight="1" x14ac:dyDescent="0.25">
      <c r="B35" s="607">
        <v>792441</v>
      </c>
      <c r="C35" s="608" t="s">
        <v>2027</v>
      </c>
      <c r="D35" s="617">
        <v>2</v>
      </c>
      <c r="E35" s="567">
        <v>1</v>
      </c>
      <c r="F35" s="567">
        <v>0</v>
      </c>
      <c r="G35" s="610">
        <v>32</v>
      </c>
      <c r="H35" s="611">
        <v>113</v>
      </c>
      <c r="I35" s="610">
        <v>31.68</v>
      </c>
      <c r="J35" s="618">
        <f t="shared" si="5"/>
        <v>49.7376</v>
      </c>
      <c r="K35" s="1009"/>
      <c r="L35" s="1006"/>
      <c r="M35" s="1006"/>
      <c r="N35" s="1006"/>
      <c r="O35" s="1006"/>
      <c r="P35" s="1006"/>
      <c r="Q35" s="1006"/>
      <c r="R35" s="1006"/>
      <c r="S35" s="1007"/>
      <c r="T35" s="442">
        <f t="shared" si="10"/>
        <v>0</v>
      </c>
      <c r="U35" s="2">
        <f t="shared" si="11"/>
        <v>0</v>
      </c>
      <c r="V35" s="13">
        <f t="shared" si="12"/>
        <v>0</v>
      </c>
      <c r="W35" s="1640"/>
      <c r="X35" s="1617"/>
      <c r="Y35" s="441" t="str">
        <f t="shared" si="6"/>
        <v/>
      </c>
    </row>
    <row r="36" spans="2:25" ht="19.5" customHeight="1" x14ac:dyDescent="0.25">
      <c r="B36" s="607">
        <v>792442</v>
      </c>
      <c r="C36" s="608" t="s">
        <v>2046</v>
      </c>
      <c r="D36" s="617">
        <v>2</v>
      </c>
      <c r="E36" s="567">
        <v>1</v>
      </c>
      <c r="F36" s="567">
        <v>0</v>
      </c>
      <c r="G36" s="610">
        <v>32</v>
      </c>
      <c r="H36" s="611">
        <v>113</v>
      </c>
      <c r="I36" s="610">
        <v>31.68</v>
      </c>
      <c r="J36" s="618">
        <f t="shared" si="5"/>
        <v>49.7376</v>
      </c>
      <c r="K36" s="1009"/>
      <c r="L36" s="1006"/>
      <c r="M36" s="1006"/>
      <c r="N36" s="1006"/>
      <c r="O36" s="1006"/>
      <c r="P36" s="1006"/>
      <c r="Q36" s="1006"/>
      <c r="R36" s="1006"/>
      <c r="S36" s="1007"/>
      <c r="T36" s="442">
        <f t="shared" si="10"/>
        <v>0</v>
      </c>
      <c r="U36" s="2">
        <f t="shared" si="11"/>
        <v>0</v>
      </c>
      <c r="V36" s="13">
        <f t="shared" si="12"/>
        <v>0</v>
      </c>
      <c r="W36" s="1640"/>
      <c r="X36" s="1617"/>
      <c r="Y36" s="441" t="str">
        <f t="shared" si="6"/>
        <v/>
      </c>
    </row>
    <row r="37" spans="2:25" ht="19.5" customHeight="1" x14ac:dyDescent="0.25">
      <c r="B37" s="581">
        <v>792451</v>
      </c>
      <c r="C37" s="671" t="s">
        <v>2047</v>
      </c>
      <c r="D37" s="565">
        <v>2</v>
      </c>
      <c r="E37" s="567">
        <v>1</v>
      </c>
      <c r="F37" s="567">
        <v>0</v>
      </c>
      <c r="G37" s="567">
        <v>32</v>
      </c>
      <c r="H37" s="566">
        <v>113</v>
      </c>
      <c r="I37" s="567">
        <v>31.68</v>
      </c>
      <c r="J37" s="618">
        <f t="shared" si="5"/>
        <v>49.7376</v>
      </c>
      <c r="K37" s="963"/>
      <c r="L37" s="964"/>
      <c r="M37" s="964"/>
      <c r="N37" s="964"/>
      <c r="O37" s="964"/>
      <c r="P37" s="964"/>
      <c r="Q37" s="964"/>
      <c r="R37" s="964"/>
      <c r="S37" s="996"/>
      <c r="T37" s="442">
        <f t="shared" si="10"/>
        <v>0</v>
      </c>
      <c r="U37" s="2">
        <f t="shared" si="11"/>
        <v>0</v>
      </c>
      <c r="V37" s="13">
        <f t="shared" si="12"/>
        <v>0</v>
      </c>
      <c r="W37" s="1640"/>
      <c r="X37" s="1617"/>
      <c r="Y37" s="441" t="str">
        <f t="shared" si="6"/>
        <v/>
      </c>
    </row>
    <row r="38" spans="2:25" ht="19.5" customHeight="1" x14ac:dyDescent="0.25">
      <c r="B38" s="581">
        <v>792452</v>
      </c>
      <c r="C38" s="671" t="s">
        <v>2029</v>
      </c>
      <c r="D38" s="565">
        <v>2</v>
      </c>
      <c r="E38" s="567">
        <v>1</v>
      </c>
      <c r="F38" s="567">
        <v>0</v>
      </c>
      <c r="G38" s="567">
        <v>32</v>
      </c>
      <c r="H38" s="566">
        <v>113</v>
      </c>
      <c r="I38" s="567">
        <v>31.68</v>
      </c>
      <c r="J38" s="618">
        <f t="shared" si="5"/>
        <v>49.7376</v>
      </c>
      <c r="K38" s="963"/>
      <c r="L38" s="964"/>
      <c r="M38" s="964"/>
      <c r="N38" s="964"/>
      <c r="O38" s="964"/>
      <c r="P38" s="964"/>
      <c r="Q38" s="964"/>
      <c r="R38" s="964"/>
      <c r="S38" s="996"/>
      <c r="T38" s="442">
        <f t="shared" si="10"/>
        <v>0</v>
      </c>
      <c r="U38" s="2">
        <f t="shared" si="11"/>
        <v>0</v>
      </c>
      <c r="V38" s="13">
        <f t="shared" si="12"/>
        <v>0</v>
      </c>
      <c r="W38" s="1640"/>
      <c r="X38" s="1617"/>
      <c r="Y38" s="441" t="str">
        <f t="shared" si="6"/>
        <v/>
      </c>
    </row>
    <row r="39" spans="2:25" ht="19.5" customHeight="1" x14ac:dyDescent="0.25">
      <c r="B39" s="581">
        <v>792480</v>
      </c>
      <c r="C39" s="671" t="s">
        <v>2029</v>
      </c>
      <c r="D39" s="565">
        <v>2</v>
      </c>
      <c r="E39" s="567">
        <v>0</v>
      </c>
      <c r="F39" s="567">
        <v>0</v>
      </c>
      <c r="G39" s="567">
        <v>32</v>
      </c>
      <c r="H39" s="566">
        <v>170</v>
      </c>
      <c r="I39" s="567">
        <v>41.98</v>
      </c>
      <c r="J39" s="618">
        <f t="shared" si="5"/>
        <v>65.908599999999993</v>
      </c>
      <c r="K39" s="963"/>
      <c r="L39" s="964"/>
      <c r="M39" s="964"/>
      <c r="N39" s="964"/>
      <c r="O39" s="964"/>
      <c r="P39" s="964"/>
      <c r="Q39" s="964"/>
      <c r="R39" s="964"/>
      <c r="S39" s="996"/>
      <c r="T39" s="442">
        <f t="shared" si="10"/>
        <v>0</v>
      </c>
      <c r="U39" s="2">
        <f t="shared" si="11"/>
        <v>0</v>
      </c>
      <c r="V39" s="13">
        <f t="shared" si="12"/>
        <v>0</v>
      </c>
      <c r="W39" s="1640"/>
      <c r="X39" s="1617"/>
      <c r="Y39" s="441" t="str">
        <f t="shared" si="6"/>
        <v/>
      </c>
    </row>
    <row r="40" spans="2:25" ht="19.5" customHeight="1" thickBot="1" x14ac:dyDescent="0.3">
      <c r="B40" s="660">
        <v>792435</v>
      </c>
      <c r="C40" s="656" t="s">
        <v>2048</v>
      </c>
      <c r="D40" s="661">
        <v>2</v>
      </c>
      <c r="E40" s="658">
        <v>1</v>
      </c>
      <c r="F40" s="658">
        <v>0</v>
      </c>
      <c r="G40" s="658">
        <v>32</v>
      </c>
      <c r="H40" s="659">
        <v>128</v>
      </c>
      <c r="I40" s="658">
        <v>28.56</v>
      </c>
      <c r="J40" s="662">
        <f t="shared" si="5"/>
        <v>44.839199999999998</v>
      </c>
      <c r="K40" s="968"/>
      <c r="L40" s="969"/>
      <c r="M40" s="969"/>
      <c r="N40" s="969"/>
      <c r="O40" s="969"/>
      <c r="P40" s="969"/>
      <c r="Q40" s="969"/>
      <c r="R40" s="969"/>
      <c r="S40" s="1019"/>
      <c r="T40" s="474">
        <f t="shared" si="10"/>
        <v>0</v>
      </c>
      <c r="U40" s="10">
        <f t="shared" si="11"/>
        <v>0</v>
      </c>
      <c r="V40" s="329">
        <f t="shared" si="12"/>
        <v>0</v>
      </c>
      <c r="W40" s="1641"/>
      <c r="X40" s="1642"/>
      <c r="Y40" s="441" t="str">
        <f t="shared" si="6"/>
        <v/>
      </c>
    </row>
    <row r="41" spans="2:25" ht="19.5" customHeight="1" thickBot="1" x14ac:dyDescent="0.3">
      <c r="B41" s="1635" t="s">
        <v>1824</v>
      </c>
      <c r="C41" s="1636"/>
      <c r="D41" s="1636"/>
      <c r="E41" s="1636"/>
      <c r="F41" s="1636"/>
      <c r="G41" s="1636"/>
      <c r="H41" s="1636"/>
      <c r="I41" s="1636"/>
      <c r="J41" s="1636"/>
      <c r="K41" s="1636"/>
      <c r="L41" s="1636"/>
      <c r="M41" s="1636"/>
      <c r="N41" s="1636"/>
      <c r="O41" s="1636"/>
      <c r="P41" s="1636"/>
      <c r="Q41" s="1636"/>
      <c r="R41" s="1636"/>
      <c r="S41" s="1636"/>
      <c r="T41" s="1636">
        <f t="shared" si="10"/>
        <v>0</v>
      </c>
      <c r="U41" s="1636">
        <f t="shared" si="11"/>
        <v>0</v>
      </c>
      <c r="V41" s="1679">
        <f t="shared" si="12"/>
        <v>0</v>
      </c>
      <c r="W41" s="1679"/>
      <c r="X41" s="1680"/>
      <c r="Y41" s="444"/>
    </row>
    <row r="42" spans="2:25" ht="19.5" customHeight="1" x14ac:dyDescent="0.25">
      <c r="B42" s="607">
        <v>791863</v>
      </c>
      <c r="C42" s="608" t="s">
        <v>2031</v>
      </c>
      <c r="D42" s="617">
        <v>2</v>
      </c>
      <c r="E42" s="610">
        <v>1.25</v>
      </c>
      <c r="F42" s="610">
        <v>0</v>
      </c>
      <c r="G42" s="610">
        <v>32</v>
      </c>
      <c r="H42" s="611">
        <v>107</v>
      </c>
      <c r="I42" s="610">
        <v>41.06</v>
      </c>
      <c r="J42" s="580">
        <f t="shared" ref="J42:J50" si="13">+$S$7*I42</f>
        <v>64.464200000000005</v>
      </c>
      <c r="K42" s="1009"/>
      <c r="L42" s="1006"/>
      <c r="M42" s="1006"/>
      <c r="N42" s="1006"/>
      <c r="O42" s="1006"/>
      <c r="P42" s="1006"/>
      <c r="Q42" s="1006"/>
      <c r="R42" s="1006"/>
      <c r="S42" s="1007"/>
      <c r="T42" s="446">
        <f t="shared" si="10"/>
        <v>0</v>
      </c>
      <c r="U42" s="7">
        <f t="shared" si="11"/>
        <v>0</v>
      </c>
      <c r="V42" s="328">
        <f t="shared" si="12"/>
        <v>0</v>
      </c>
      <c r="W42" s="1638" t="s">
        <v>1695</v>
      </c>
      <c r="X42" s="1639"/>
      <c r="Y42" s="441" t="str">
        <f t="shared" ref="Y42:Y50" si="14">IF($J$61="","",$J$61/I42)</f>
        <v/>
      </c>
    </row>
    <row r="43" spans="2:25" ht="19.5" customHeight="1" x14ac:dyDescent="0.25">
      <c r="B43" s="607">
        <v>791880</v>
      </c>
      <c r="C43" s="608" t="s">
        <v>2032</v>
      </c>
      <c r="D43" s="617">
        <v>2</v>
      </c>
      <c r="E43" s="567">
        <v>0.5</v>
      </c>
      <c r="F43" s="567">
        <v>0</v>
      </c>
      <c r="G43" s="610">
        <v>32</v>
      </c>
      <c r="H43" s="611">
        <v>112</v>
      </c>
      <c r="I43" s="610">
        <v>38.71</v>
      </c>
      <c r="J43" s="618">
        <f t="shared" si="13"/>
        <v>60.774700000000003</v>
      </c>
      <c r="K43" s="1009"/>
      <c r="L43" s="1006"/>
      <c r="M43" s="1006"/>
      <c r="N43" s="1006"/>
      <c r="O43" s="1006"/>
      <c r="P43" s="1006"/>
      <c r="Q43" s="1006"/>
      <c r="R43" s="1006"/>
      <c r="S43" s="1007"/>
      <c r="T43" s="446">
        <f t="shared" si="10"/>
        <v>0</v>
      </c>
      <c r="U43" s="7">
        <f t="shared" si="11"/>
        <v>0</v>
      </c>
      <c r="V43" s="11">
        <f t="shared" si="12"/>
        <v>0</v>
      </c>
      <c r="W43" s="1640"/>
      <c r="X43" s="1617"/>
      <c r="Y43" s="441" t="str">
        <f t="shared" si="14"/>
        <v/>
      </c>
    </row>
    <row r="44" spans="2:25" ht="19.5" customHeight="1" x14ac:dyDescent="0.25">
      <c r="B44" s="607">
        <v>791885</v>
      </c>
      <c r="C44" s="608" t="s">
        <v>2033</v>
      </c>
      <c r="D44" s="617">
        <v>2</v>
      </c>
      <c r="E44" s="567">
        <v>0.5</v>
      </c>
      <c r="F44" s="567">
        <v>0</v>
      </c>
      <c r="G44" s="610">
        <v>32</v>
      </c>
      <c r="H44" s="611">
        <v>102</v>
      </c>
      <c r="I44" s="610">
        <v>38.71</v>
      </c>
      <c r="J44" s="618">
        <f t="shared" si="13"/>
        <v>60.774700000000003</v>
      </c>
      <c r="K44" s="1009"/>
      <c r="L44" s="1006"/>
      <c r="M44" s="1006"/>
      <c r="N44" s="1006"/>
      <c r="O44" s="1006"/>
      <c r="P44" s="1006"/>
      <c r="Q44" s="1006"/>
      <c r="R44" s="1006"/>
      <c r="S44" s="1007"/>
      <c r="T44" s="446">
        <f t="shared" si="10"/>
        <v>0</v>
      </c>
      <c r="U44" s="7">
        <f t="shared" si="11"/>
        <v>0</v>
      </c>
      <c r="V44" s="11">
        <f t="shared" si="12"/>
        <v>0</v>
      </c>
      <c r="W44" s="1640"/>
      <c r="X44" s="1617"/>
      <c r="Y44" s="441" t="str">
        <f t="shared" si="14"/>
        <v/>
      </c>
    </row>
    <row r="45" spans="2:25" ht="19.5" customHeight="1" x14ac:dyDescent="0.25">
      <c r="B45" s="607">
        <v>791890</v>
      </c>
      <c r="C45" s="608" t="s">
        <v>2034</v>
      </c>
      <c r="D45" s="617">
        <v>2</v>
      </c>
      <c r="E45" s="567">
        <v>0</v>
      </c>
      <c r="F45" s="567">
        <v>0</v>
      </c>
      <c r="G45" s="610">
        <v>32</v>
      </c>
      <c r="H45" s="611">
        <v>138</v>
      </c>
      <c r="I45" s="610">
        <v>47.58</v>
      </c>
      <c r="J45" s="618">
        <f t="shared" si="13"/>
        <v>74.700599999999994</v>
      </c>
      <c r="K45" s="1009"/>
      <c r="L45" s="1006"/>
      <c r="M45" s="1006"/>
      <c r="N45" s="1006"/>
      <c r="O45" s="1006"/>
      <c r="P45" s="1006"/>
      <c r="Q45" s="1006"/>
      <c r="R45" s="1006"/>
      <c r="S45" s="1007"/>
      <c r="T45" s="446">
        <f t="shared" si="10"/>
        <v>0</v>
      </c>
      <c r="U45" s="7">
        <f t="shared" si="11"/>
        <v>0</v>
      </c>
      <c r="V45" s="11">
        <f t="shared" si="12"/>
        <v>0</v>
      </c>
      <c r="W45" s="1640"/>
      <c r="X45" s="1617"/>
      <c r="Y45" s="441" t="str">
        <f t="shared" si="14"/>
        <v/>
      </c>
    </row>
    <row r="46" spans="2:25" ht="19.5" customHeight="1" x14ac:dyDescent="0.25">
      <c r="B46" s="607">
        <v>791895</v>
      </c>
      <c r="C46" s="608" t="s">
        <v>2035</v>
      </c>
      <c r="D46" s="617">
        <v>2</v>
      </c>
      <c r="E46" s="567">
        <v>0</v>
      </c>
      <c r="F46" s="567">
        <v>0</v>
      </c>
      <c r="G46" s="610">
        <v>32</v>
      </c>
      <c r="H46" s="611">
        <v>163</v>
      </c>
      <c r="I46" s="610">
        <v>47.58</v>
      </c>
      <c r="J46" s="618">
        <f t="shared" si="13"/>
        <v>74.700599999999994</v>
      </c>
      <c r="K46" s="1009"/>
      <c r="L46" s="1006"/>
      <c r="M46" s="1006"/>
      <c r="N46" s="1006"/>
      <c r="O46" s="1006"/>
      <c r="P46" s="1006"/>
      <c r="Q46" s="1006"/>
      <c r="R46" s="1006"/>
      <c r="S46" s="1007"/>
      <c r="T46" s="446">
        <f t="shared" si="10"/>
        <v>0</v>
      </c>
      <c r="U46" s="7">
        <f t="shared" si="11"/>
        <v>0</v>
      </c>
      <c r="V46" s="11">
        <f t="shared" si="12"/>
        <v>0</v>
      </c>
      <c r="W46" s="1640"/>
      <c r="X46" s="1617"/>
      <c r="Y46" s="441" t="str">
        <f t="shared" si="14"/>
        <v/>
      </c>
    </row>
    <row r="47" spans="2:25" ht="19.5" customHeight="1" x14ac:dyDescent="0.25">
      <c r="B47" s="607">
        <v>791893</v>
      </c>
      <c r="C47" s="608" t="s">
        <v>2036</v>
      </c>
      <c r="D47" s="617">
        <v>2</v>
      </c>
      <c r="E47" s="567">
        <v>1.25</v>
      </c>
      <c r="F47" s="567">
        <v>0</v>
      </c>
      <c r="G47" s="610">
        <v>32</v>
      </c>
      <c r="H47" s="611">
        <v>113</v>
      </c>
      <c r="I47" s="610">
        <v>46.55</v>
      </c>
      <c r="J47" s="618">
        <f t="shared" si="13"/>
        <v>73.083500000000001</v>
      </c>
      <c r="K47" s="1009"/>
      <c r="L47" s="1006"/>
      <c r="M47" s="1006"/>
      <c r="N47" s="1006"/>
      <c r="O47" s="1006"/>
      <c r="P47" s="1006"/>
      <c r="Q47" s="1006"/>
      <c r="R47" s="1006"/>
      <c r="S47" s="1007"/>
      <c r="T47" s="446">
        <f t="shared" si="10"/>
        <v>0</v>
      </c>
      <c r="U47" s="7">
        <f t="shared" si="11"/>
        <v>0</v>
      </c>
      <c r="V47" s="11">
        <f t="shared" si="12"/>
        <v>0</v>
      </c>
      <c r="W47" s="1640"/>
      <c r="X47" s="1617"/>
      <c r="Y47" s="441" t="str">
        <f t="shared" si="14"/>
        <v/>
      </c>
    </row>
    <row r="48" spans="2:25" ht="19.5" customHeight="1" x14ac:dyDescent="0.25">
      <c r="B48" s="607">
        <v>791896</v>
      </c>
      <c r="C48" s="608" t="s">
        <v>2037</v>
      </c>
      <c r="D48" s="617">
        <v>2</v>
      </c>
      <c r="E48" s="567">
        <v>0</v>
      </c>
      <c r="F48" s="567">
        <v>0</v>
      </c>
      <c r="G48" s="610">
        <v>32</v>
      </c>
      <c r="H48" s="611">
        <v>239</v>
      </c>
      <c r="I48" s="610">
        <v>58.38</v>
      </c>
      <c r="J48" s="618">
        <f t="shared" si="13"/>
        <v>91.656600000000012</v>
      </c>
      <c r="K48" s="1009"/>
      <c r="L48" s="1006"/>
      <c r="M48" s="1006"/>
      <c r="N48" s="1006"/>
      <c r="O48" s="1006"/>
      <c r="P48" s="1006"/>
      <c r="Q48" s="1006"/>
      <c r="R48" s="1006"/>
      <c r="S48" s="1007"/>
      <c r="T48" s="446">
        <f t="shared" si="10"/>
        <v>0</v>
      </c>
      <c r="U48" s="7">
        <f t="shared" si="11"/>
        <v>0</v>
      </c>
      <c r="V48" s="11">
        <f t="shared" si="12"/>
        <v>0</v>
      </c>
      <c r="W48" s="1640"/>
      <c r="X48" s="1617"/>
      <c r="Y48" s="441" t="str">
        <f t="shared" si="14"/>
        <v/>
      </c>
    </row>
    <row r="49" spans="2:25" ht="19.5" customHeight="1" x14ac:dyDescent="0.25">
      <c r="B49" s="607">
        <v>791828</v>
      </c>
      <c r="C49" s="608" t="s">
        <v>2038</v>
      </c>
      <c r="D49" s="617">
        <v>1</v>
      </c>
      <c r="E49" s="567">
        <v>0</v>
      </c>
      <c r="F49" s="567">
        <v>0</v>
      </c>
      <c r="G49" s="610">
        <v>32</v>
      </c>
      <c r="H49" s="611">
        <v>341</v>
      </c>
      <c r="I49" s="610">
        <v>63.16</v>
      </c>
      <c r="J49" s="618">
        <f t="shared" si="13"/>
        <v>99.161199999999994</v>
      </c>
      <c r="K49" s="1009"/>
      <c r="L49" s="1006"/>
      <c r="M49" s="1006"/>
      <c r="N49" s="1006"/>
      <c r="O49" s="1006"/>
      <c r="P49" s="1006"/>
      <c r="Q49" s="1006"/>
      <c r="R49" s="1006"/>
      <c r="S49" s="1007"/>
      <c r="T49" s="446">
        <f t="shared" si="10"/>
        <v>0</v>
      </c>
      <c r="U49" s="7">
        <f t="shared" si="11"/>
        <v>0</v>
      </c>
      <c r="V49" s="11">
        <f t="shared" si="12"/>
        <v>0</v>
      </c>
      <c r="W49" s="1640"/>
      <c r="X49" s="1617"/>
      <c r="Y49" s="441" t="str">
        <f t="shared" si="14"/>
        <v/>
      </c>
    </row>
    <row r="50" spans="2:25" ht="19.5" customHeight="1" thickBot="1" x14ac:dyDescent="0.3">
      <c r="B50" s="607">
        <v>791868</v>
      </c>
      <c r="C50" s="608" t="s">
        <v>2049</v>
      </c>
      <c r="D50" s="617">
        <v>1</v>
      </c>
      <c r="E50" s="567">
        <v>0.5</v>
      </c>
      <c r="F50" s="567">
        <v>0</v>
      </c>
      <c r="G50" s="610">
        <v>32</v>
      </c>
      <c r="H50" s="611">
        <v>160</v>
      </c>
      <c r="I50" s="610">
        <v>43.03</v>
      </c>
      <c r="J50" s="618">
        <f t="shared" si="13"/>
        <v>67.557100000000005</v>
      </c>
      <c r="K50" s="1009"/>
      <c r="L50" s="1006"/>
      <c r="M50" s="1006"/>
      <c r="N50" s="1006"/>
      <c r="O50" s="1006"/>
      <c r="P50" s="1006"/>
      <c r="Q50" s="1006"/>
      <c r="R50" s="1006"/>
      <c r="S50" s="1007"/>
      <c r="T50" s="442">
        <f t="shared" si="10"/>
        <v>0</v>
      </c>
      <c r="U50" s="2">
        <f t="shared" si="11"/>
        <v>0</v>
      </c>
      <c r="V50" s="13">
        <f t="shared" si="12"/>
        <v>0</v>
      </c>
      <c r="W50" s="1640"/>
      <c r="X50" s="1617"/>
      <c r="Y50" s="495" t="str">
        <f t="shared" si="14"/>
        <v/>
      </c>
    </row>
    <row r="51" spans="2:25" ht="23.85" customHeight="1" thickTop="1" x14ac:dyDescent="0.25">
      <c r="B51" s="1681" t="s">
        <v>1830</v>
      </c>
      <c r="C51" s="1682"/>
      <c r="D51" s="1682"/>
      <c r="E51" s="1682"/>
      <c r="F51" s="1682"/>
      <c r="G51" s="1682"/>
      <c r="H51" s="1682"/>
      <c r="I51" s="1682"/>
      <c r="J51" s="1682"/>
      <c r="K51" s="1682"/>
      <c r="L51" s="1682"/>
      <c r="M51" s="1682"/>
      <c r="N51" s="1682"/>
      <c r="O51" s="1682"/>
      <c r="P51" s="1682"/>
      <c r="Q51" s="1682"/>
      <c r="R51" s="1682" t="s">
        <v>1831</v>
      </c>
      <c r="S51" s="1682"/>
      <c r="T51" s="1682"/>
      <c r="U51" s="1682"/>
      <c r="V51" s="1682"/>
      <c r="W51" s="1682"/>
      <c r="X51" s="1684"/>
    </row>
    <row r="52" spans="2:25" ht="23.85" customHeight="1" x14ac:dyDescent="0.25">
      <c r="B52" s="1514"/>
      <c r="C52" s="1683"/>
      <c r="D52" s="1683"/>
      <c r="E52" s="1683"/>
      <c r="F52" s="1683"/>
      <c r="G52" s="1683"/>
      <c r="H52" s="1683"/>
      <c r="I52" s="1683"/>
      <c r="J52" s="1683"/>
      <c r="K52" s="1683"/>
      <c r="L52" s="1683"/>
      <c r="M52" s="1683"/>
      <c r="N52" s="1683"/>
      <c r="O52" s="1683"/>
      <c r="P52" s="1683"/>
      <c r="Q52" s="1683"/>
      <c r="R52" s="1683"/>
      <c r="S52" s="1683"/>
      <c r="T52" s="1683"/>
      <c r="U52" s="1683"/>
      <c r="V52" s="1683"/>
      <c r="W52" s="1683"/>
      <c r="X52" s="1516"/>
    </row>
    <row r="53" spans="2:25" ht="0.75" customHeight="1" x14ac:dyDescent="0.25">
      <c r="B53" s="448"/>
      <c r="C53" s="496"/>
      <c r="D53" s="496"/>
      <c r="E53" s="496"/>
      <c r="F53" s="496"/>
      <c r="G53" s="496"/>
      <c r="H53" s="496"/>
      <c r="I53" s="496"/>
      <c r="J53" s="497"/>
      <c r="K53" s="496"/>
      <c r="L53" s="496"/>
      <c r="M53" s="496"/>
      <c r="N53" s="496"/>
      <c r="O53" s="496"/>
      <c r="P53" s="496"/>
      <c r="Q53" s="496"/>
      <c r="R53" s="449"/>
      <c r="S53" s="449"/>
      <c r="T53" s="449"/>
      <c r="U53" s="449"/>
      <c r="V53" s="449"/>
      <c r="W53" s="449"/>
      <c r="X53" s="451"/>
    </row>
    <row r="54" spans="2:25" ht="46.5" customHeight="1" thickBot="1" x14ac:dyDescent="0.3">
      <c r="B54" s="1517"/>
      <c r="C54" s="1518"/>
      <c r="D54" s="1518"/>
      <c r="E54" s="1518"/>
      <c r="F54" s="1518"/>
      <c r="G54" s="1518"/>
      <c r="H54" s="1518"/>
      <c r="I54" s="1518"/>
      <c r="J54" s="1518"/>
      <c r="K54" s="1518"/>
      <c r="L54" s="1518"/>
      <c r="M54" s="1518"/>
      <c r="N54" s="1518"/>
      <c r="O54" s="1518"/>
      <c r="P54" s="1518"/>
      <c r="Q54" s="1518"/>
      <c r="R54" s="1518"/>
      <c r="S54" s="1518"/>
      <c r="T54" s="1518"/>
      <c r="U54" s="1518"/>
      <c r="V54" s="1518"/>
      <c r="W54" s="1518"/>
      <c r="X54" s="1519"/>
    </row>
    <row r="55" spans="2:25" ht="17.45" customHeight="1" thickTop="1" thickBot="1" x14ac:dyDescent="0.3">
      <c r="B55" s="1564"/>
      <c r="C55" s="1564"/>
      <c r="D55" s="1564"/>
      <c r="E55" s="1564"/>
      <c r="F55" s="1564"/>
      <c r="G55" s="1564"/>
      <c r="H55" s="1564"/>
      <c r="I55" s="1564"/>
      <c r="J55" s="1564"/>
      <c r="K55" s="1564"/>
      <c r="L55" s="1564"/>
      <c r="M55" s="1564"/>
      <c r="N55" s="1564"/>
      <c r="O55" s="1564"/>
      <c r="P55" s="1564"/>
      <c r="Q55" s="1564"/>
      <c r="R55" s="1564"/>
      <c r="S55" s="1564"/>
      <c r="T55" s="1564"/>
      <c r="U55" s="1564"/>
      <c r="V55" s="1564"/>
      <c r="W55" s="1564"/>
      <c r="X55" s="1564"/>
    </row>
    <row r="56" spans="2:25" ht="38.25" customHeight="1" thickBot="1" x14ac:dyDescent="0.3">
      <c r="C56" s="452" t="s">
        <v>1832</v>
      </c>
      <c r="D56" s="453" t="s">
        <v>1833</v>
      </c>
      <c r="E56" s="453" t="s">
        <v>1834</v>
      </c>
      <c r="F56" s="453" t="s">
        <v>1835</v>
      </c>
      <c r="G56" s="1603"/>
      <c r="H56" s="1603"/>
      <c r="I56" s="1603"/>
      <c r="J56" s="1603"/>
      <c r="K56" s="1604"/>
    </row>
    <row r="57" spans="2:25" ht="24" x14ac:dyDescent="0.35">
      <c r="C57" s="454" t="s">
        <v>1836</v>
      </c>
      <c r="D57" s="455">
        <v>0.7</v>
      </c>
      <c r="E57" s="456" t="str">
        <f>IF(SUM(F57:F58)=0,"",F57/SUM(F57:F58))</f>
        <v/>
      </c>
      <c r="F57" s="457">
        <f>SUM(U25:U40)</f>
        <v>0</v>
      </c>
      <c r="G57" s="1605" t="str">
        <f>IF(SUM(F57:F58)=0,"",IF(AND(E57&lt;D57+0.03,E57&gt;D57-0.03),"Balanced","Unbalanced"))</f>
        <v/>
      </c>
      <c r="H57" s="1606"/>
      <c r="I57" s="1606"/>
      <c r="J57" s="1606"/>
      <c r="K57" s="1607"/>
    </row>
    <row r="58" spans="2:25" ht="21.75" thickBot="1" x14ac:dyDescent="0.4">
      <c r="C58" s="458" t="s">
        <v>1837</v>
      </c>
      <c r="D58" s="459">
        <v>0.3</v>
      </c>
      <c r="E58" s="460" t="str">
        <f>IF(SUM(F57:F58)=0,"",F58/SUM(F57:F58))</f>
        <v/>
      </c>
      <c r="F58" s="461">
        <f>SUM(U42:U50)</f>
        <v>0</v>
      </c>
      <c r="G58" s="1632" t="str">
        <f>IF(G57="","",IF(AND(G57="Unbalanced",E57&lt;D57-0.03),"Increase White Meat or decrease Dark Meat",IF(AND(G57="Unbalanced",E57&gt;D57+0.03),"Increase Dark Meat or decrease White Meat","")))</f>
        <v/>
      </c>
      <c r="H58" s="1633"/>
      <c r="I58" s="1633"/>
      <c r="J58" s="1633"/>
      <c r="K58" s="1634"/>
    </row>
    <row r="59" spans="2:25" x14ac:dyDescent="0.25">
      <c r="G59" s="462"/>
      <c r="H59" s="462"/>
      <c r="I59" s="462"/>
      <c r="J59" s="463"/>
      <c r="K59" s="462"/>
      <c r="L59" s="462"/>
    </row>
    <row r="60" spans="2:25" x14ac:dyDescent="0.25">
      <c r="C60" s="464"/>
      <c r="E60" s="29"/>
      <c r="F60" s="465"/>
      <c r="G60" s="462"/>
      <c r="H60" s="466" t="str">
        <f>IF(G57&lt;&gt;"Unbalanced","","lbs needed to balance:")</f>
        <v/>
      </c>
      <c r="I60" s="462" t="str">
        <f>IF(G57&lt;&gt;"Unbalanced","","White meat")</f>
        <v/>
      </c>
      <c r="J60" s="28" t="str">
        <f>IF(G57&lt;&gt;"Unbalanced","",((D57/D58)*F58)-F57)</f>
        <v/>
      </c>
      <c r="K60" s="467" t="str">
        <f>IF(G57&lt;&gt;"Unbalanced","","lbs")</f>
        <v/>
      </c>
      <c r="L60" s="462"/>
    </row>
    <row r="61" spans="2:25" x14ac:dyDescent="0.25">
      <c r="E61" s="29"/>
      <c r="F61" s="465"/>
      <c r="G61" s="462"/>
      <c r="H61" s="462"/>
      <c r="I61" s="462" t="str">
        <f>IF(G57&lt;&gt;"Unbalanced","","Dark meat")</f>
        <v/>
      </c>
      <c r="J61" s="28" t="str">
        <f>IF(G57&lt;&gt;"Unbalanced","",((D58/D57)*F57)-F58)</f>
        <v/>
      </c>
      <c r="K61" s="467" t="str">
        <f>IF(G57&lt;&gt;"Unbalanced","","lbs")</f>
        <v/>
      </c>
      <c r="L61" s="462"/>
    </row>
    <row r="62" spans="2:25" x14ac:dyDescent="0.25">
      <c r="G62" s="462"/>
      <c r="H62" s="462"/>
      <c r="I62" s="462"/>
      <c r="J62" s="463"/>
      <c r="K62" s="462"/>
      <c r="L62" s="462"/>
    </row>
    <row r="63" spans="2:25" ht="15.75" thickBot="1" x14ac:dyDescent="0.3">
      <c r="G63" s="462"/>
      <c r="H63" s="462"/>
      <c r="I63" s="462"/>
      <c r="J63" s="463"/>
      <c r="K63" s="462"/>
      <c r="L63" s="462"/>
    </row>
    <row r="64" spans="2:25" ht="24" x14ac:dyDescent="0.4">
      <c r="C64" s="1546" t="s">
        <v>1744</v>
      </c>
      <c r="D64" s="1547"/>
      <c r="E64" s="1547"/>
      <c r="F64" s="1547"/>
      <c r="G64" s="1548"/>
      <c r="H64" s="462"/>
      <c r="I64" s="462"/>
      <c r="J64" s="463"/>
      <c r="K64" s="462"/>
      <c r="L64" s="462"/>
    </row>
    <row r="65" spans="3:12" x14ac:dyDescent="0.25">
      <c r="C65" s="1552"/>
      <c r="D65" s="1553"/>
      <c r="E65" s="1553"/>
      <c r="F65" s="1553"/>
      <c r="G65" s="1554"/>
      <c r="H65" s="462"/>
      <c r="I65" s="462"/>
      <c r="J65" s="463"/>
      <c r="K65" s="462"/>
      <c r="L65" s="462"/>
    </row>
    <row r="66" spans="3:12" x14ac:dyDescent="0.25">
      <c r="C66" s="1552"/>
      <c r="D66" s="1553"/>
      <c r="E66" s="1553"/>
      <c r="F66" s="1553"/>
      <c r="G66" s="1554"/>
      <c r="H66" s="462"/>
      <c r="I66" s="462"/>
      <c r="J66" s="463"/>
      <c r="K66" s="462"/>
      <c r="L66" s="462"/>
    </row>
    <row r="67" spans="3:12" x14ac:dyDescent="0.25">
      <c r="C67" s="1552"/>
      <c r="D67" s="1553"/>
      <c r="E67" s="1553"/>
      <c r="F67" s="1553"/>
      <c r="G67" s="1554"/>
      <c r="H67" s="462"/>
      <c r="I67" s="462"/>
      <c r="J67" s="463"/>
      <c r="K67" s="462"/>
      <c r="L67" s="462"/>
    </row>
    <row r="68" spans="3:12" ht="15.75" thickBot="1" x14ac:dyDescent="0.3">
      <c r="C68" s="1555"/>
      <c r="D68" s="1556"/>
      <c r="E68" s="1556"/>
      <c r="F68" s="1556"/>
      <c r="G68" s="1557"/>
      <c r="H68" s="462"/>
      <c r="I68" s="462"/>
      <c r="J68" s="463"/>
      <c r="K68" s="462"/>
      <c r="L68" s="462"/>
    </row>
    <row r="69" spans="3:12" x14ac:dyDescent="0.25">
      <c r="G69" s="462"/>
      <c r="H69" s="462"/>
      <c r="I69" s="462"/>
      <c r="J69" s="463"/>
      <c r="K69" s="462"/>
      <c r="L69" s="462"/>
    </row>
    <row r="70" spans="3:12" x14ac:dyDescent="0.25">
      <c r="G70" s="468"/>
      <c r="H70" s="468"/>
      <c r="I70" s="468"/>
      <c r="J70" s="469"/>
      <c r="K70" s="468"/>
    </row>
    <row r="71" spans="3:12" x14ac:dyDescent="0.25">
      <c r="G71" s="468"/>
      <c r="H71" s="468"/>
      <c r="I71" s="468"/>
      <c r="J71" s="469"/>
      <c r="K71" s="468"/>
    </row>
  </sheetData>
  <sheetProtection formatCells="0" formatColumns="0" formatRows="0" insertColumns="0" insertRows="0" insertHyperlinks="0" deleteRows="0" sort="0" autoFilter="0"/>
  <mergeCells count="39">
    <mergeCell ref="A1:Y1"/>
    <mergeCell ref="W25:X40"/>
    <mergeCell ref="N4:P4"/>
    <mergeCell ref="B5:X5"/>
    <mergeCell ref="B6:X6"/>
    <mergeCell ref="B7:J7"/>
    <mergeCell ref="L7:N7"/>
    <mergeCell ref="O7:R7"/>
    <mergeCell ref="T7:X7"/>
    <mergeCell ref="L9:Q9"/>
    <mergeCell ref="S9:X9"/>
    <mergeCell ref="S8:X8"/>
    <mergeCell ref="E9:J9"/>
    <mergeCell ref="C64:G64"/>
    <mergeCell ref="C65:G68"/>
    <mergeCell ref="B2:P2"/>
    <mergeCell ref="Q2:X4"/>
    <mergeCell ref="B3:P3"/>
    <mergeCell ref="B4:C4"/>
    <mergeCell ref="D4:J4"/>
    <mergeCell ref="K4:M4"/>
    <mergeCell ref="B10:X10"/>
    <mergeCell ref="B11:X11"/>
    <mergeCell ref="B14:X14"/>
    <mergeCell ref="W15:X23"/>
    <mergeCell ref="B24:X24"/>
    <mergeCell ref="B8:B9"/>
    <mergeCell ref="E8:J8"/>
    <mergeCell ref="L8:Q8"/>
    <mergeCell ref="B55:X55"/>
    <mergeCell ref="G56:K56"/>
    <mergeCell ref="G57:K57"/>
    <mergeCell ref="G58:K58"/>
    <mergeCell ref="B41:X41"/>
    <mergeCell ref="W42:X50"/>
    <mergeCell ref="B51:Q52"/>
    <mergeCell ref="R51:X52"/>
    <mergeCell ref="B54:Q54"/>
    <mergeCell ref="R54:X54"/>
  </mergeCells>
  <conditionalFormatting sqref="B2:B1048576">
    <cfRule type="duplicateValues" dxfId="156" priority="1"/>
  </conditionalFormatting>
  <conditionalFormatting sqref="G57:K58">
    <cfRule type="expression" dxfId="155" priority="2">
      <formula>$G$57="Unbalanced"</formula>
    </cfRule>
    <cfRule type="expression" dxfId="154" priority="3">
      <formula>$G$57="Balanced"</formula>
    </cfRule>
  </conditionalFormatting>
  <pageMargins left="0.25" right="0.25" top="0.75" bottom="0.75" header="0.3" footer="0.3"/>
  <pageSetup scale="28"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06795-5E3C-46EB-BB78-EDDE6745CDFC}">
  <sheetPr codeName="Sheet27">
    <pageSetUpPr fitToPage="1"/>
  </sheetPr>
  <dimension ref="A1:Z25"/>
  <sheetViews>
    <sheetView showGridLines="0"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61"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9" width="11.140625" style="58"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28.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43.5" customHeight="1" thickTop="1" thickBot="1" x14ac:dyDescent="0.3">
      <c r="B2" s="1504" t="s">
        <v>1680</v>
      </c>
      <c r="C2" s="1505"/>
      <c r="D2" s="1505"/>
      <c r="E2" s="1505"/>
      <c r="F2" s="1505"/>
      <c r="G2" s="1505"/>
      <c r="H2" s="1505"/>
      <c r="I2" s="1505"/>
      <c r="J2" s="1505"/>
      <c r="K2" s="1505"/>
      <c r="L2" s="1505"/>
      <c r="M2" s="1505"/>
      <c r="N2" s="1505"/>
      <c r="O2" s="1505"/>
      <c r="P2" s="1505"/>
      <c r="Q2" s="1498"/>
      <c r="R2" s="1499"/>
      <c r="S2" s="1499"/>
      <c r="T2" s="1499"/>
      <c r="U2" s="1499"/>
      <c r="V2" s="1499"/>
      <c r="W2" s="1499"/>
      <c r="X2" s="1499"/>
      <c r="Y2" s="1500"/>
      <c r="Z2" s="57"/>
    </row>
    <row r="3" spans="1:26"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c r="Z3" s="57"/>
    </row>
    <row r="4" spans="1:26" ht="40.9"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row>
    <row r="5" spans="1:26"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47.45" customHeight="1" thickTop="1" thickBot="1" x14ac:dyDescent="0.3">
      <c r="B6" s="1480"/>
      <c r="C6" s="1481"/>
      <c r="D6" s="1481"/>
      <c r="E6" s="1481"/>
      <c r="F6" s="1481"/>
      <c r="G6" s="1481"/>
      <c r="H6" s="1481"/>
      <c r="I6" s="1481"/>
      <c r="J6" s="1482"/>
      <c r="K6" s="1135">
        <v>110601</v>
      </c>
      <c r="L6" s="1483" t="s">
        <v>1681</v>
      </c>
      <c r="M6" s="1483"/>
      <c r="N6" s="1483"/>
      <c r="O6" s="1687" t="s">
        <v>2050</v>
      </c>
      <c r="P6" s="1688" t="s">
        <v>2050</v>
      </c>
      <c r="Q6" s="1688" t="s">
        <v>2050</v>
      </c>
      <c r="R6" s="1689" t="s">
        <v>2050</v>
      </c>
      <c r="S6" s="556">
        <v>1.8579000000000001</v>
      </c>
      <c r="T6" s="1483" t="s">
        <v>1683</v>
      </c>
      <c r="U6" s="1483"/>
      <c r="V6" s="1483"/>
      <c r="W6" s="1483"/>
      <c r="X6" s="1483"/>
      <c r="Y6" s="1589"/>
    </row>
    <row r="7" spans="1:26" ht="66.7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8.25" customHeight="1" thickBot="1" x14ac:dyDescent="0.3">
      <c r="B8" s="48"/>
      <c r="C8" s="49"/>
      <c r="D8" s="50"/>
      <c r="E8" s="50"/>
      <c r="F8" s="50"/>
      <c r="G8" s="50"/>
      <c r="H8" s="50"/>
      <c r="I8" s="50"/>
      <c r="J8" s="51"/>
      <c r="K8" s="52">
        <f t="shared" ref="K8:V8" si="0">SUM(K10:K21)</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5.75"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18.75" customHeight="1" x14ac:dyDescent="0.25">
      <c r="B10" s="579">
        <v>26264</v>
      </c>
      <c r="C10" s="558" t="s">
        <v>2051</v>
      </c>
      <c r="D10" s="559">
        <v>2</v>
      </c>
      <c r="E10" s="560">
        <v>1.5</v>
      </c>
      <c r="F10" s="560" t="s">
        <v>1747</v>
      </c>
      <c r="G10" s="561">
        <v>10</v>
      </c>
      <c r="H10" s="560">
        <v>40</v>
      </c>
      <c r="I10" s="561">
        <v>6.44</v>
      </c>
      <c r="J10" s="562">
        <f t="shared" ref="J10:J21" si="1">$S$6*I10</f>
        <v>11.964876000000002</v>
      </c>
      <c r="K10" s="993"/>
      <c r="L10" s="979"/>
      <c r="M10" s="979"/>
      <c r="N10" s="979"/>
      <c r="O10" s="979"/>
      <c r="P10" s="979"/>
      <c r="Q10" s="979"/>
      <c r="R10" s="979"/>
      <c r="S10" s="994"/>
      <c r="T10" s="54">
        <f t="shared" ref="T10:T21" si="2">SUM(K10:S10)</f>
        <v>0</v>
      </c>
      <c r="U10" s="3">
        <f t="shared" ref="U10:U21" si="3">T10*I10</f>
        <v>0</v>
      </c>
      <c r="V10" s="1143">
        <f t="shared" ref="V10:V21" si="4">U10*$S$6</f>
        <v>0</v>
      </c>
      <c r="W10" s="1592" t="str">
        <f>_xlfn.CONCAT("$",'Total Sheet'!B34," per case for public LEAS / estimated $",'Total Sheet'!B35," for Nonpublic LEAs")</f>
        <v>$2.30 per case for public LEAS / estimated $5.36 for Nonpublic LEAs</v>
      </c>
      <c r="X10" s="1572" t="s">
        <v>1695</v>
      </c>
      <c r="Y10" s="1573"/>
    </row>
    <row r="11" spans="1:26" ht="18.75" x14ac:dyDescent="0.25">
      <c r="B11" s="581">
        <v>38118</v>
      </c>
      <c r="C11" s="564" t="s">
        <v>2052</v>
      </c>
      <c r="D11" s="565">
        <v>2</v>
      </c>
      <c r="E11" s="566">
        <v>1</v>
      </c>
      <c r="F11" s="566" t="s">
        <v>1747</v>
      </c>
      <c r="G11" s="567">
        <v>20</v>
      </c>
      <c r="H11" s="566">
        <v>80</v>
      </c>
      <c r="I11" s="567">
        <v>13</v>
      </c>
      <c r="J11" s="568">
        <f t="shared" si="1"/>
        <v>24.152700000000003</v>
      </c>
      <c r="K11" s="995"/>
      <c r="L11" s="964"/>
      <c r="M11" s="964"/>
      <c r="N11" s="964"/>
      <c r="O11" s="964"/>
      <c r="P11" s="964"/>
      <c r="Q11" s="964"/>
      <c r="R11" s="964"/>
      <c r="S11" s="996"/>
      <c r="T11" s="55">
        <f t="shared" si="2"/>
        <v>0</v>
      </c>
      <c r="U11" s="2">
        <f t="shared" si="3"/>
        <v>0</v>
      </c>
      <c r="V11" s="1144">
        <f t="shared" si="4"/>
        <v>0</v>
      </c>
      <c r="W11" s="1493"/>
      <c r="X11" s="1574"/>
      <c r="Y11" s="1575"/>
    </row>
    <row r="12" spans="1:26" ht="18.75" x14ac:dyDescent="0.25">
      <c r="B12" s="595">
        <v>53228</v>
      </c>
      <c r="C12" s="564" t="s">
        <v>2053</v>
      </c>
      <c r="D12" s="565">
        <v>2</v>
      </c>
      <c r="E12" s="566">
        <v>0.75</v>
      </c>
      <c r="F12" s="566" t="s">
        <v>1747</v>
      </c>
      <c r="G12" s="567">
        <v>20</v>
      </c>
      <c r="H12" s="566">
        <v>88</v>
      </c>
      <c r="I12" s="567">
        <v>14.12</v>
      </c>
      <c r="J12" s="568">
        <f t="shared" si="1"/>
        <v>26.233547999999999</v>
      </c>
      <c r="K12" s="995"/>
      <c r="L12" s="964"/>
      <c r="M12" s="964"/>
      <c r="N12" s="964"/>
      <c r="O12" s="964"/>
      <c r="P12" s="964"/>
      <c r="Q12" s="964"/>
      <c r="R12" s="964"/>
      <c r="S12" s="996"/>
      <c r="T12" s="55">
        <f t="shared" si="2"/>
        <v>0</v>
      </c>
      <c r="U12" s="2">
        <f t="shared" si="3"/>
        <v>0</v>
      </c>
      <c r="V12" s="1144">
        <f t="shared" si="4"/>
        <v>0</v>
      </c>
      <c r="W12" s="1493"/>
      <c r="X12" s="1574"/>
      <c r="Y12" s="1575"/>
    </row>
    <row r="13" spans="1:26" ht="18.75" x14ac:dyDescent="0.25">
      <c r="B13" s="595">
        <v>53998</v>
      </c>
      <c r="C13" s="564" t="s">
        <v>2054</v>
      </c>
      <c r="D13" s="565">
        <v>2</v>
      </c>
      <c r="E13" s="566">
        <v>1.25</v>
      </c>
      <c r="F13" s="566" t="s">
        <v>1747</v>
      </c>
      <c r="G13" s="567">
        <v>20</v>
      </c>
      <c r="H13" s="566">
        <v>88</v>
      </c>
      <c r="I13" s="567">
        <v>7.76</v>
      </c>
      <c r="J13" s="568">
        <f t="shared" si="1"/>
        <v>14.417304</v>
      </c>
      <c r="K13" s="995"/>
      <c r="L13" s="964"/>
      <c r="M13" s="964"/>
      <c r="N13" s="964"/>
      <c r="O13" s="964"/>
      <c r="P13" s="964"/>
      <c r="Q13" s="964"/>
      <c r="R13" s="964"/>
      <c r="S13" s="996"/>
      <c r="T13" s="55">
        <f t="shared" si="2"/>
        <v>0</v>
      </c>
      <c r="U13" s="2">
        <f t="shared" si="3"/>
        <v>0</v>
      </c>
      <c r="V13" s="1144">
        <f t="shared" si="4"/>
        <v>0</v>
      </c>
      <c r="W13" s="1493"/>
      <c r="X13" s="1574"/>
      <c r="Y13" s="1575"/>
    </row>
    <row r="14" spans="1:26" ht="18.75" x14ac:dyDescent="0.25">
      <c r="B14" s="595">
        <v>53989</v>
      </c>
      <c r="C14" s="564" t="s">
        <v>2055</v>
      </c>
      <c r="D14" s="565">
        <v>2</v>
      </c>
      <c r="E14" s="566">
        <v>1</v>
      </c>
      <c r="F14" s="566" t="s">
        <v>1747</v>
      </c>
      <c r="G14" s="567">
        <v>20</v>
      </c>
      <c r="H14" s="566">
        <v>85</v>
      </c>
      <c r="I14" s="567">
        <v>13.48</v>
      </c>
      <c r="J14" s="568">
        <f t="shared" si="1"/>
        <v>25.044492000000002</v>
      </c>
      <c r="K14" s="995"/>
      <c r="L14" s="964"/>
      <c r="M14" s="964"/>
      <c r="N14" s="964"/>
      <c r="O14" s="964"/>
      <c r="P14" s="964"/>
      <c r="Q14" s="964"/>
      <c r="R14" s="964"/>
      <c r="S14" s="996"/>
      <c r="T14" s="55">
        <f t="shared" si="2"/>
        <v>0</v>
      </c>
      <c r="U14" s="2">
        <f t="shared" si="3"/>
        <v>0</v>
      </c>
      <c r="V14" s="1144">
        <f t="shared" si="4"/>
        <v>0</v>
      </c>
      <c r="W14" s="1493"/>
      <c r="X14" s="1574"/>
      <c r="Y14" s="1575"/>
    </row>
    <row r="15" spans="1:26" ht="18.75" x14ac:dyDescent="0.25">
      <c r="B15" s="581">
        <v>53978</v>
      </c>
      <c r="C15" s="564" t="s">
        <v>2056</v>
      </c>
      <c r="D15" s="565">
        <v>2</v>
      </c>
      <c r="E15" s="566">
        <v>0.75</v>
      </c>
      <c r="F15" s="566" t="s">
        <v>1747</v>
      </c>
      <c r="G15" s="567">
        <v>20</v>
      </c>
      <c r="H15" s="566">
        <v>80</v>
      </c>
      <c r="I15" s="567">
        <v>12.84</v>
      </c>
      <c r="J15" s="568">
        <f t="shared" si="1"/>
        <v>23.855436000000001</v>
      </c>
      <c r="K15" s="995"/>
      <c r="L15" s="964"/>
      <c r="M15" s="964"/>
      <c r="N15" s="964"/>
      <c r="O15" s="964"/>
      <c r="P15" s="964"/>
      <c r="Q15" s="964"/>
      <c r="R15" s="964"/>
      <c r="S15" s="996"/>
      <c r="T15" s="55">
        <f t="shared" si="2"/>
        <v>0</v>
      </c>
      <c r="U15" s="2">
        <f t="shared" si="3"/>
        <v>0</v>
      </c>
      <c r="V15" s="1144">
        <f t="shared" si="4"/>
        <v>0</v>
      </c>
      <c r="W15" s="1493"/>
      <c r="X15" s="1574"/>
      <c r="Y15" s="1575"/>
    </row>
    <row r="16" spans="1:26" ht="18.75" x14ac:dyDescent="0.25">
      <c r="B16" s="595">
        <v>1089300</v>
      </c>
      <c r="C16" s="564" t="s">
        <v>2057</v>
      </c>
      <c r="D16" s="565">
        <v>2</v>
      </c>
      <c r="E16" s="566">
        <v>1</v>
      </c>
      <c r="F16" s="566" t="s">
        <v>1747</v>
      </c>
      <c r="G16" s="567">
        <v>18</v>
      </c>
      <c r="H16" s="566">
        <v>80</v>
      </c>
      <c r="I16" s="567">
        <v>12.84</v>
      </c>
      <c r="J16" s="568">
        <f t="shared" si="1"/>
        <v>23.855436000000001</v>
      </c>
      <c r="K16" s="995"/>
      <c r="L16" s="964"/>
      <c r="M16" s="964"/>
      <c r="N16" s="964"/>
      <c r="O16" s="964"/>
      <c r="P16" s="964"/>
      <c r="Q16" s="964"/>
      <c r="R16" s="964"/>
      <c r="S16" s="996"/>
      <c r="T16" s="55">
        <f t="shared" si="2"/>
        <v>0</v>
      </c>
      <c r="U16" s="2">
        <f t="shared" si="3"/>
        <v>0</v>
      </c>
      <c r="V16" s="1144">
        <f t="shared" si="4"/>
        <v>0</v>
      </c>
      <c r="W16" s="1493"/>
      <c r="X16" s="1574"/>
      <c r="Y16" s="1575"/>
    </row>
    <row r="17" spans="2:25" ht="18.75" x14ac:dyDescent="0.25">
      <c r="B17" s="581">
        <v>1089302</v>
      </c>
      <c r="C17" s="564" t="s">
        <v>2058</v>
      </c>
      <c r="D17" s="565">
        <v>2</v>
      </c>
      <c r="E17" s="566">
        <v>1.5</v>
      </c>
      <c r="F17" s="566" t="s">
        <v>1747</v>
      </c>
      <c r="G17" s="567">
        <v>20</v>
      </c>
      <c r="H17" s="566">
        <v>80</v>
      </c>
      <c r="I17" s="567">
        <v>13</v>
      </c>
      <c r="J17" s="568">
        <f t="shared" si="1"/>
        <v>24.152700000000003</v>
      </c>
      <c r="K17" s="995"/>
      <c r="L17" s="964"/>
      <c r="M17" s="964"/>
      <c r="N17" s="964"/>
      <c r="O17" s="964"/>
      <c r="P17" s="964"/>
      <c r="Q17" s="964"/>
      <c r="R17" s="964"/>
      <c r="S17" s="996"/>
      <c r="T17" s="55">
        <f t="shared" si="2"/>
        <v>0</v>
      </c>
      <c r="U17" s="2">
        <f t="shared" si="3"/>
        <v>0</v>
      </c>
      <c r="V17" s="1144">
        <f t="shared" si="4"/>
        <v>0</v>
      </c>
      <c r="W17" s="1493"/>
      <c r="X17" s="1574"/>
      <c r="Y17" s="1575"/>
    </row>
    <row r="18" spans="2:25" ht="18.75" x14ac:dyDescent="0.25">
      <c r="B18" s="595">
        <v>1089865</v>
      </c>
      <c r="C18" s="564" t="s">
        <v>2059</v>
      </c>
      <c r="D18" s="565">
        <v>2</v>
      </c>
      <c r="E18" s="566">
        <v>1.5</v>
      </c>
      <c r="F18" s="566" t="s">
        <v>1747</v>
      </c>
      <c r="G18" s="567">
        <v>20</v>
      </c>
      <c r="H18" s="566">
        <v>80</v>
      </c>
      <c r="I18" s="567">
        <v>5.2</v>
      </c>
      <c r="J18" s="568">
        <f t="shared" si="1"/>
        <v>9.6610800000000001</v>
      </c>
      <c r="K18" s="995"/>
      <c r="L18" s="964"/>
      <c r="M18" s="964"/>
      <c r="N18" s="964"/>
      <c r="O18" s="964"/>
      <c r="P18" s="964"/>
      <c r="Q18" s="964"/>
      <c r="R18" s="964"/>
      <c r="S18" s="996"/>
      <c r="T18" s="55">
        <f t="shared" si="2"/>
        <v>0</v>
      </c>
      <c r="U18" s="2">
        <f t="shared" si="3"/>
        <v>0</v>
      </c>
      <c r="V18" s="1144">
        <f t="shared" si="4"/>
        <v>0</v>
      </c>
      <c r="W18" s="1493"/>
      <c r="X18" s="1574"/>
      <c r="Y18" s="1575"/>
    </row>
    <row r="19" spans="2:25" ht="18.75" x14ac:dyDescent="0.25">
      <c r="B19" s="581" t="s">
        <v>2060</v>
      </c>
      <c r="C19" s="564" t="s">
        <v>2061</v>
      </c>
      <c r="D19" s="565">
        <v>2</v>
      </c>
      <c r="E19" s="566">
        <v>0.5</v>
      </c>
      <c r="F19" s="566" t="s">
        <v>1747</v>
      </c>
      <c r="G19" s="567">
        <v>10.35</v>
      </c>
      <c r="H19" s="566">
        <v>46</v>
      </c>
      <c r="I19" s="567">
        <v>7.4</v>
      </c>
      <c r="J19" s="568">
        <f t="shared" si="1"/>
        <v>13.748460000000001</v>
      </c>
      <c r="K19" s="995"/>
      <c r="L19" s="964"/>
      <c r="M19" s="964"/>
      <c r="N19" s="964"/>
      <c r="O19" s="964"/>
      <c r="P19" s="964"/>
      <c r="Q19" s="964"/>
      <c r="R19" s="964"/>
      <c r="S19" s="996"/>
      <c r="T19" s="55">
        <f t="shared" si="2"/>
        <v>0</v>
      </c>
      <c r="U19" s="2">
        <f t="shared" si="3"/>
        <v>0</v>
      </c>
      <c r="V19" s="1144">
        <f t="shared" si="4"/>
        <v>0</v>
      </c>
      <c r="W19" s="1493"/>
      <c r="X19" s="1574"/>
      <c r="Y19" s="1575"/>
    </row>
    <row r="20" spans="2:25" ht="18.75" x14ac:dyDescent="0.25">
      <c r="B20" s="581" t="s">
        <v>2062</v>
      </c>
      <c r="C20" s="564" t="s">
        <v>2063</v>
      </c>
      <c r="D20" s="565">
        <v>2</v>
      </c>
      <c r="E20" s="566">
        <v>0.75</v>
      </c>
      <c r="F20" s="566" t="s">
        <v>1747</v>
      </c>
      <c r="G20" s="567">
        <v>10</v>
      </c>
      <c r="H20" s="566">
        <v>40</v>
      </c>
      <c r="I20" s="567">
        <v>6.34</v>
      </c>
      <c r="J20" s="568">
        <f t="shared" si="1"/>
        <v>11.779086000000001</v>
      </c>
      <c r="K20" s="995"/>
      <c r="L20" s="964"/>
      <c r="M20" s="964"/>
      <c r="N20" s="964"/>
      <c r="O20" s="964"/>
      <c r="P20" s="964"/>
      <c r="Q20" s="964"/>
      <c r="R20" s="964"/>
      <c r="S20" s="996"/>
      <c r="T20" s="55">
        <f t="shared" si="2"/>
        <v>0</v>
      </c>
      <c r="U20" s="2">
        <f t="shared" si="3"/>
        <v>0</v>
      </c>
      <c r="V20" s="1144">
        <f t="shared" si="4"/>
        <v>0</v>
      </c>
      <c r="W20" s="1493"/>
      <c r="X20" s="1574"/>
      <c r="Y20" s="1575"/>
    </row>
    <row r="21" spans="2:25" ht="19.5" thickBot="1" x14ac:dyDescent="0.3">
      <c r="B21" s="596">
        <v>1089301</v>
      </c>
      <c r="C21" s="572" t="s">
        <v>2064</v>
      </c>
      <c r="D21" s="573">
        <v>2</v>
      </c>
      <c r="E21" s="574">
        <v>1.5</v>
      </c>
      <c r="F21" s="574" t="s">
        <v>1747</v>
      </c>
      <c r="G21" s="576">
        <v>20</v>
      </c>
      <c r="H21" s="574">
        <v>80</v>
      </c>
      <c r="I21" s="576">
        <v>13</v>
      </c>
      <c r="J21" s="577">
        <f t="shared" si="1"/>
        <v>24.152700000000003</v>
      </c>
      <c r="K21" s="997"/>
      <c r="L21" s="998"/>
      <c r="M21" s="998"/>
      <c r="N21" s="998"/>
      <c r="O21" s="998"/>
      <c r="P21" s="998"/>
      <c r="Q21" s="998"/>
      <c r="R21" s="998"/>
      <c r="S21" s="999"/>
      <c r="T21" s="56">
        <f t="shared" si="2"/>
        <v>0</v>
      </c>
      <c r="U21" s="1">
        <f t="shared" si="3"/>
        <v>0</v>
      </c>
      <c r="V21" s="1162">
        <f t="shared" si="4"/>
        <v>0</v>
      </c>
      <c r="W21" s="1593"/>
      <c r="X21" s="1576"/>
      <c r="Y21" s="1577"/>
    </row>
    <row r="22" spans="2:25" ht="70.900000000000006" customHeight="1" thickBot="1" x14ac:dyDescent="0.3">
      <c r="B22" s="59"/>
      <c r="C22" s="60"/>
      <c r="D22" s="61"/>
      <c r="E22" s="61"/>
      <c r="F22" s="61"/>
      <c r="G22" s="61"/>
      <c r="H22" s="61"/>
      <c r="I22" s="61"/>
      <c r="J22" s="62"/>
      <c r="K22" s="63"/>
      <c r="L22" s="63"/>
      <c r="M22" s="63"/>
      <c r="N22" s="63"/>
      <c r="O22" s="63"/>
      <c r="P22" s="63"/>
      <c r="Q22" s="63"/>
      <c r="R22" s="63"/>
      <c r="S22" s="63"/>
      <c r="T22" s="64"/>
      <c r="U22" s="65"/>
      <c r="V22" s="66"/>
      <c r="W22" s="66"/>
      <c r="X22" s="66"/>
      <c r="Y22" s="67"/>
    </row>
    <row r="23" spans="2:25" ht="15.75" thickTop="1" x14ac:dyDescent="0.25">
      <c r="K23" s="69"/>
      <c r="L23" s="69"/>
      <c r="M23" s="69"/>
      <c r="N23" s="69"/>
      <c r="O23" s="69"/>
      <c r="P23" s="69"/>
      <c r="Q23" s="69"/>
      <c r="R23" s="69"/>
      <c r="S23" s="69"/>
      <c r="T23" s="69"/>
      <c r="U23" s="70"/>
      <c r="V23" s="71"/>
      <c r="W23" s="71"/>
    </row>
    <row r="25" spans="2:25" ht="21" customHeight="1" x14ac:dyDescent="0.25"/>
  </sheetData>
  <sheetProtection formatCells="0" formatColumns="0" formatRows="0" insertColumns="0" insertRows="0" insertHyperlinks="0" deleteRows="0" sort="0" autoFilter="0"/>
  <mergeCells count="16">
    <mergeCell ref="A1:Y1"/>
    <mergeCell ref="B2:P2"/>
    <mergeCell ref="Q2:Y4"/>
    <mergeCell ref="B3:P3"/>
    <mergeCell ref="B4:C4"/>
    <mergeCell ref="D4:J4"/>
    <mergeCell ref="K4:M4"/>
    <mergeCell ref="N4:P4"/>
    <mergeCell ref="X10:Y21"/>
    <mergeCell ref="B5:Y5"/>
    <mergeCell ref="B6:J6"/>
    <mergeCell ref="L6:N6"/>
    <mergeCell ref="O6:R6"/>
    <mergeCell ref="T6:Y6"/>
    <mergeCell ref="B9:Y9"/>
    <mergeCell ref="W10:W21"/>
  </mergeCells>
  <conditionalFormatting sqref="B2">
    <cfRule type="duplicateValues" dxfId="153" priority="2"/>
  </conditionalFormatting>
  <conditionalFormatting sqref="B3:B1048576">
    <cfRule type="duplicateValues" dxfId="152" priority="3"/>
  </conditionalFormatting>
  <conditionalFormatting sqref="Z10:Z21">
    <cfRule type="containsText" dxfId="151" priority="1" operator="containsText" text="Error">
      <formula>NOT(ISERROR(SEARCH("Error",Z10)))</formula>
    </cfRule>
  </conditionalFormatting>
  <pageMargins left="0.25" right="0.25" top="0.75" bottom="0.75" header="0.3" footer="0.3"/>
  <pageSetup scale="3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E6CCB-1226-454C-B49A-A62D58D12DB1}">
  <sheetPr codeName="Sheet28">
    <pageSetUpPr fitToPage="1"/>
  </sheetPr>
  <dimension ref="A1:Y36"/>
  <sheetViews>
    <sheetView showGridLines="0"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64.5703125"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3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110601</v>
      </c>
      <c r="L7" s="1542" t="s">
        <v>1681</v>
      </c>
      <c r="M7" s="1542"/>
      <c r="N7" s="1542"/>
      <c r="O7" s="1687" t="s">
        <v>2050</v>
      </c>
      <c r="P7" s="1688" t="s">
        <v>2050</v>
      </c>
      <c r="Q7" s="1688" t="s">
        <v>2050</v>
      </c>
      <c r="R7" s="1689" t="s">
        <v>2050</v>
      </c>
      <c r="S7" s="578">
        <v>1.8579000000000001</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SUM(U15:U26)</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SUM(K15:K58)</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x14ac:dyDescent="0.25">
      <c r="B15" s="607">
        <v>26264</v>
      </c>
      <c r="C15" s="608" t="s">
        <v>2051</v>
      </c>
      <c r="D15" s="609">
        <v>2</v>
      </c>
      <c r="E15" s="610">
        <v>1.5</v>
      </c>
      <c r="F15" s="610" t="s">
        <v>1747</v>
      </c>
      <c r="G15" s="610">
        <v>10</v>
      </c>
      <c r="H15" s="611">
        <v>40</v>
      </c>
      <c r="I15" s="610">
        <v>6.44</v>
      </c>
      <c r="J15" s="580">
        <f t="shared" ref="J15:J26" si="1">$S$7*I15</f>
        <v>11.964876000000002</v>
      </c>
      <c r="K15" s="993"/>
      <c r="L15" s="979"/>
      <c r="M15" s="979"/>
      <c r="N15" s="979"/>
      <c r="O15" s="979"/>
      <c r="P15" s="979"/>
      <c r="Q15" s="979"/>
      <c r="R15" s="979"/>
      <c r="S15" s="994"/>
      <c r="T15" s="54">
        <f t="shared" ref="T15:T26" si="2">SUM(K15:S15)</f>
        <v>0</v>
      </c>
      <c r="U15" s="325">
        <f t="shared" ref="U15:U26" si="3">T15*I15</f>
        <v>0</v>
      </c>
      <c r="V15" s="328">
        <f t="shared" ref="V15:V26" si="4">U15*$S$7</f>
        <v>0</v>
      </c>
      <c r="W15" s="1572" t="s">
        <v>1695</v>
      </c>
      <c r="X15" s="1573"/>
    </row>
    <row r="16" spans="1:25" ht="19.5" customHeight="1" x14ac:dyDescent="0.25">
      <c r="B16" s="607">
        <v>38118</v>
      </c>
      <c r="C16" s="608" t="s">
        <v>2052</v>
      </c>
      <c r="D16" s="609">
        <v>2</v>
      </c>
      <c r="E16" s="610">
        <v>1</v>
      </c>
      <c r="F16" s="610" t="s">
        <v>1747</v>
      </c>
      <c r="G16" s="610">
        <v>20</v>
      </c>
      <c r="H16" s="611">
        <v>80</v>
      </c>
      <c r="I16" s="610">
        <v>13</v>
      </c>
      <c r="J16" s="568">
        <f t="shared" si="1"/>
        <v>24.152700000000003</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607">
        <v>53228</v>
      </c>
      <c r="C17" s="608" t="s">
        <v>2053</v>
      </c>
      <c r="D17" s="609">
        <v>2</v>
      </c>
      <c r="E17" s="610">
        <v>0.75</v>
      </c>
      <c r="F17" s="610" t="s">
        <v>1747</v>
      </c>
      <c r="G17" s="610">
        <v>20</v>
      </c>
      <c r="H17" s="611">
        <v>88</v>
      </c>
      <c r="I17" s="610">
        <v>14.12</v>
      </c>
      <c r="J17" s="568">
        <f t="shared" si="1"/>
        <v>26.233547999999999</v>
      </c>
      <c r="K17" s="995"/>
      <c r="L17" s="964"/>
      <c r="M17" s="964"/>
      <c r="N17" s="964"/>
      <c r="O17" s="964"/>
      <c r="P17" s="964"/>
      <c r="Q17" s="964"/>
      <c r="R17" s="964"/>
      <c r="S17" s="996"/>
      <c r="T17" s="55">
        <f t="shared" si="2"/>
        <v>0</v>
      </c>
      <c r="U17" s="326">
        <f t="shared" si="3"/>
        <v>0</v>
      </c>
      <c r="V17" s="13">
        <f t="shared" si="4"/>
        <v>0</v>
      </c>
      <c r="W17" s="1574"/>
      <c r="X17" s="1575"/>
    </row>
    <row r="18" spans="2:24" ht="19.5" customHeight="1" x14ac:dyDescent="0.25">
      <c r="B18" s="607">
        <v>53998</v>
      </c>
      <c r="C18" s="608" t="s">
        <v>2054</v>
      </c>
      <c r="D18" s="609">
        <v>2</v>
      </c>
      <c r="E18" s="610">
        <v>1.25</v>
      </c>
      <c r="F18" s="610" t="s">
        <v>1747</v>
      </c>
      <c r="G18" s="610">
        <v>20</v>
      </c>
      <c r="H18" s="611">
        <v>88</v>
      </c>
      <c r="I18" s="610">
        <v>7.76</v>
      </c>
      <c r="J18" s="568">
        <f t="shared" si="1"/>
        <v>14.417304</v>
      </c>
      <c r="K18" s="995"/>
      <c r="L18" s="964"/>
      <c r="M18" s="964"/>
      <c r="N18" s="964"/>
      <c r="O18" s="964"/>
      <c r="P18" s="964"/>
      <c r="Q18" s="964"/>
      <c r="R18" s="964"/>
      <c r="S18" s="996"/>
      <c r="T18" s="55">
        <f t="shared" si="2"/>
        <v>0</v>
      </c>
      <c r="U18" s="326">
        <f t="shared" si="3"/>
        <v>0</v>
      </c>
      <c r="V18" s="13">
        <f t="shared" si="4"/>
        <v>0</v>
      </c>
      <c r="W18" s="1574"/>
      <c r="X18" s="1575"/>
    </row>
    <row r="19" spans="2:24" ht="19.5" customHeight="1" x14ac:dyDescent="0.25">
      <c r="B19" s="607">
        <v>1089300</v>
      </c>
      <c r="C19" s="608" t="s">
        <v>2057</v>
      </c>
      <c r="D19" s="609">
        <v>2</v>
      </c>
      <c r="E19" s="610">
        <v>1</v>
      </c>
      <c r="F19" s="610" t="s">
        <v>1747</v>
      </c>
      <c r="G19" s="610">
        <v>18</v>
      </c>
      <c r="H19" s="611">
        <v>80</v>
      </c>
      <c r="I19" s="610">
        <v>12.84</v>
      </c>
      <c r="J19" s="568">
        <f t="shared" si="1"/>
        <v>23.855436000000001</v>
      </c>
      <c r="K19" s="995"/>
      <c r="L19" s="964"/>
      <c r="M19" s="964"/>
      <c r="N19" s="964"/>
      <c r="O19" s="964"/>
      <c r="P19" s="964"/>
      <c r="Q19" s="964"/>
      <c r="R19" s="964"/>
      <c r="S19" s="996"/>
      <c r="T19" s="55">
        <f t="shared" si="2"/>
        <v>0</v>
      </c>
      <c r="U19" s="326">
        <f t="shared" si="3"/>
        <v>0</v>
      </c>
      <c r="V19" s="13">
        <f t="shared" si="4"/>
        <v>0</v>
      </c>
      <c r="W19" s="1574"/>
      <c r="X19" s="1575"/>
    </row>
    <row r="20" spans="2:24" ht="19.5" customHeight="1" x14ac:dyDescent="0.25">
      <c r="B20" s="607">
        <v>1089302</v>
      </c>
      <c r="C20" s="608" t="s">
        <v>2058</v>
      </c>
      <c r="D20" s="609">
        <v>2</v>
      </c>
      <c r="E20" s="610">
        <v>1.5</v>
      </c>
      <c r="F20" s="610" t="s">
        <v>1747</v>
      </c>
      <c r="G20" s="610">
        <v>20</v>
      </c>
      <c r="H20" s="611">
        <v>80</v>
      </c>
      <c r="I20" s="610">
        <v>13</v>
      </c>
      <c r="J20" s="568">
        <f t="shared" si="1"/>
        <v>24.152700000000003</v>
      </c>
      <c r="K20" s="995"/>
      <c r="L20" s="964"/>
      <c r="M20" s="964"/>
      <c r="N20" s="964"/>
      <c r="O20" s="964"/>
      <c r="P20" s="964"/>
      <c r="Q20" s="964"/>
      <c r="R20" s="964"/>
      <c r="S20" s="996"/>
      <c r="T20" s="55">
        <f t="shared" si="2"/>
        <v>0</v>
      </c>
      <c r="U20" s="326">
        <f t="shared" si="3"/>
        <v>0</v>
      </c>
      <c r="V20" s="13">
        <f t="shared" si="4"/>
        <v>0</v>
      </c>
      <c r="W20" s="1574"/>
      <c r="X20" s="1575"/>
    </row>
    <row r="21" spans="2:24" ht="19.5" customHeight="1" x14ac:dyDescent="0.25">
      <c r="B21" s="607">
        <v>1089865</v>
      </c>
      <c r="C21" s="608" t="s">
        <v>2059</v>
      </c>
      <c r="D21" s="609">
        <v>2</v>
      </c>
      <c r="E21" s="610">
        <v>1.5</v>
      </c>
      <c r="F21" s="610" t="s">
        <v>1747</v>
      </c>
      <c r="G21" s="610">
        <v>20</v>
      </c>
      <c r="H21" s="611">
        <v>80</v>
      </c>
      <c r="I21" s="610">
        <v>5.2</v>
      </c>
      <c r="J21" s="568">
        <f t="shared" si="1"/>
        <v>9.6610800000000001</v>
      </c>
      <c r="K21" s="995"/>
      <c r="L21" s="964"/>
      <c r="M21" s="964"/>
      <c r="N21" s="964"/>
      <c r="O21" s="964"/>
      <c r="P21" s="964"/>
      <c r="Q21" s="964"/>
      <c r="R21" s="964"/>
      <c r="S21" s="996"/>
      <c r="T21" s="55">
        <f t="shared" si="2"/>
        <v>0</v>
      </c>
      <c r="U21" s="326">
        <f t="shared" si="3"/>
        <v>0</v>
      </c>
      <c r="V21" s="13">
        <f t="shared" si="4"/>
        <v>0</v>
      </c>
      <c r="W21" s="1574"/>
      <c r="X21" s="1575"/>
    </row>
    <row r="22" spans="2:24" ht="19.5" customHeight="1" x14ac:dyDescent="0.25">
      <c r="B22" s="581" t="s">
        <v>2060</v>
      </c>
      <c r="C22" s="671" t="s">
        <v>2061</v>
      </c>
      <c r="D22" s="672">
        <v>2</v>
      </c>
      <c r="E22" s="567">
        <v>0.5</v>
      </c>
      <c r="F22" s="567" t="s">
        <v>1747</v>
      </c>
      <c r="G22" s="567">
        <v>10.35</v>
      </c>
      <c r="H22" s="566">
        <v>46</v>
      </c>
      <c r="I22" s="567">
        <v>7.4</v>
      </c>
      <c r="J22" s="568">
        <f t="shared" si="1"/>
        <v>13.748460000000001</v>
      </c>
      <c r="K22" s="995"/>
      <c r="L22" s="964"/>
      <c r="M22" s="964"/>
      <c r="N22" s="964"/>
      <c r="O22" s="964"/>
      <c r="P22" s="964"/>
      <c r="Q22" s="964"/>
      <c r="R22" s="964"/>
      <c r="S22" s="996"/>
      <c r="T22" s="55">
        <f t="shared" si="2"/>
        <v>0</v>
      </c>
      <c r="U22" s="326">
        <f t="shared" si="3"/>
        <v>0</v>
      </c>
      <c r="V22" s="13">
        <f t="shared" si="4"/>
        <v>0</v>
      </c>
      <c r="W22" s="1574"/>
      <c r="X22" s="1575"/>
    </row>
    <row r="23" spans="2:24" ht="19.5" customHeight="1" x14ac:dyDescent="0.25">
      <c r="B23" s="595" t="s">
        <v>2062</v>
      </c>
      <c r="C23" s="671" t="s">
        <v>2063</v>
      </c>
      <c r="D23" s="672">
        <v>2</v>
      </c>
      <c r="E23" s="567">
        <v>0.75</v>
      </c>
      <c r="F23" s="567" t="s">
        <v>1747</v>
      </c>
      <c r="G23" s="567">
        <v>10</v>
      </c>
      <c r="H23" s="566">
        <v>40</v>
      </c>
      <c r="I23" s="567">
        <v>6.34</v>
      </c>
      <c r="J23" s="568">
        <f t="shared" si="1"/>
        <v>11.779086000000001</v>
      </c>
      <c r="K23" s="995"/>
      <c r="L23" s="964"/>
      <c r="M23" s="964"/>
      <c r="N23" s="964"/>
      <c r="O23" s="964"/>
      <c r="P23" s="964"/>
      <c r="Q23" s="964"/>
      <c r="R23" s="964"/>
      <c r="S23" s="996"/>
      <c r="T23" s="55">
        <f t="shared" si="2"/>
        <v>0</v>
      </c>
      <c r="U23" s="326">
        <f t="shared" si="3"/>
        <v>0</v>
      </c>
      <c r="V23" s="13">
        <f t="shared" si="4"/>
        <v>0</v>
      </c>
      <c r="W23" s="1574"/>
      <c r="X23" s="1575"/>
    </row>
    <row r="24" spans="2:24" ht="19.5" customHeight="1" x14ac:dyDescent="0.25">
      <c r="B24" s="592">
        <v>53989</v>
      </c>
      <c r="C24" s="570" t="s">
        <v>2055</v>
      </c>
      <c r="D24" s="565">
        <v>2</v>
      </c>
      <c r="E24" s="567">
        <v>1</v>
      </c>
      <c r="F24" s="566" t="s">
        <v>1747</v>
      </c>
      <c r="G24" s="567">
        <v>20</v>
      </c>
      <c r="H24" s="566">
        <v>85</v>
      </c>
      <c r="I24" s="567">
        <v>13.48</v>
      </c>
      <c r="J24" s="568">
        <f t="shared" si="1"/>
        <v>25.044492000000002</v>
      </c>
      <c r="K24" s="995"/>
      <c r="L24" s="964"/>
      <c r="M24" s="964"/>
      <c r="N24" s="964"/>
      <c r="O24" s="964"/>
      <c r="P24" s="964"/>
      <c r="Q24" s="964"/>
      <c r="R24" s="964"/>
      <c r="S24" s="996"/>
      <c r="T24" s="55">
        <f t="shared" si="2"/>
        <v>0</v>
      </c>
      <c r="U24" s="326">
        <f t="shared" si="3"/>
        <v>0</v>
      </c>
      <c r="V24" s="13">
        <f t="shared" si="4"/>
        <v>0</v>
      </c>
      <c r="W24" s="1574"/>
      <c r="X24" s="1575"/>
    </row>
    <row r="25" spans="2:24" ht="19.5" customHeight="1" x14ac:dyDescent="0.25">
      <c r="B25" s="593">
        <v>53978</v>
      </c>
      <c r="C25" s="570" t="s">
        <v>2056</v>
      </c>
      <c r="D25" s="565">
        <v>2</v>
      </c>
      <c r="E25" s="566">
        <v>0.75</v>
      </c>
      <c r="F25" s="566" t="s">
        <v>1747</v>
      </c>
      <c r="G25" s="567">
        <v>20</v>
      </c>
      <c r="H25" s="566">
        <v>80</v>
      </c>
      <c r="I25" s="567">
        <v>12.84</v>
      </c>
      <c r="J25" s="568">
        <f t="shared" si="1"/>
        <v>23.855436000000001</v>
      </c>
      <c r="K25" s="995"/>
      <c r="L25" s="964"/>
      <c r="M25" s="964"/>
      <c r="N25" s="964"/>
      <c r="O25" s="964"/>
      <c r="P25" s="964"/>
      <c r="Q25" s="964"/>
      <c r="R25" s="964"/>
      <c r="S25" s="996"/>
      <c r="T25" s="55">
        <f t="shared" si="2"/>
        <v>0</v>
      </c>
      <c r="U25" s="326">
        <f t="shared" si="3"/>
        <v>0</v>
      </c>
      <c r="V25" s="13">
        <f t="shared" si="4"/>
        <v>0</v>
      </c>
      <c r="W25" s="1574"/>
      <c r="X25" s="1575"/>
    </row>
    <row r="26" spans="2:24" ht="19.5" customHeight="1" thickBot="1" x14ac:dyDescent="0.3">
      <c r="B26" s="594">
        <v>1089301</v>
      </c>
      <c r="C26" s="572" t="s">
        <v>2064</v>
      </c>
      <c r="D26" s="573">
        <v>2</v>
      </c>
      <c r="E26" s="574">
        <v>1.5</v>
      </c>
      <c r="F26" s="574" t="s">
        <v>1747</v>
      </c>
      <c r="G26" s="576">
        <v>20</v>
      </c>
      <c r="H26" s="574">
        <v>80</v>
      </c>
      <c r="I26" s="576">
        <v>13</v>
      </c>
      <c r="J26" s="577">
        <f t="shared" si="1"/>
        <v>24.152700000000003</v>
      </c>
      <c r="K26" s="997"/>
      <c r="L26" s="998"/>
      <c r="M26" s="998"/>
      <c r="N26" s="998"/>
      <c r="O26" s="998"/>
      <c r="P26" s="998"/>
      <c r="Q26" s="998"/>
      <c r="R26" s="998"/>
      <c r="S26" s="999"/>
      <c r="T26" s="56">
        <f t="shared" si="2"/>
        <v>0</v>
      </c>
      <c r="U26" s="327">
        <f t="shared" si="3"/>
        <v>0</v>
      </c>
      <c r="V26" s="329">
        <f t="shared" si="4"/>
        <v>0</v>
      </c>
      <c r="W26" s="1576"/>
      <c r="X26" s="1577"/>
    </row>
    <row r="27" spans="2:24" ht="23.85" customHeight="1" x14ac:dyDescent="0.25">
      <c r="B27" s="1514" t="s">
        <v>1743</v>
      </c>
      <c r="C27" s="1515"/>
      <c r="D27" s="1515"/>
      <c r="E27" s="1515"/>
      <c r="F27" s="1515"/>
      <c r="G27" s="1515"/>
      <c r="H27" s="1515"/>
      <c r="I27" s="1515"/>
      <c r="J27" s="1515"/>
      <c r="K27" s="1515"/>
      <c r="L27" s="1515"/>
      <c r="M27" s="1515"/>
      <c r="N27" s="1515"/>
      <c r="O27" s="1515"/>
      <c r="P27" s="1515"/>
      <c r="Q27" s="1515"/>
      <c r="R27" s="1515"/>
      <c r="S27" s="1515"/>
      <c r="T27" s="1515"/>
      <c r="U27" s="1515"/>
      <c r="V27" s="1515"/>
      <c r="W27" s="1515"/>
      <c r="X27" s="1516"/>
    </row>
    <row r="28" spans="2:24" ht="23.85" customHeight="1" x14ac:dyDescent="0.25">
      <c r="B28" s="1514"/>
      <c r="C28" s="1515"/>
      <c r="D28" s="1515"/>
      <c r="E28" s="1515"/>
      <c r="F28" s="1515"/>
      <c r="G28" s="1515"/>
      <c r="H28" s="1515"/>
      <c r="I28" s="1515"/>
      <c r="J28" s="1515"/>
      <c r="K28" s="1515"/>
      <c r="L28" s="1515"/>
      <c r="M28" s="1515"/>
      <c r="N28" s="1515"/>
      <c r="O28" s="1515"/>
      <c r="P28" s="1515"/>
      <c r="Q28" s="1515"/>
      <c r="R28" s="1515"/>
      <c r="S28" s="1515"/>
      <c r="T28" s="1515"/>
      <c r="U28" s="1515"/>
      <c r="V28" s="1515"/>
      <c r="W28" s="1515"/>
      <c r="X28" s="1516"/>
    </row>
    <row r="29" spans="2:24" ht="0.75" customHeight="1" x14ac:dyDescent="0.25">
      <c r="B29" s="1514"/>
      <c r="C29" s="1515"/>
      <c r="D29" s="1515"/>
      <c r="E29" s="1515"/>
      <c r="F29" s="1515"/>
      <c r="G29" s="1515"/>
      <c r="H29" s="1515"/>
      <c r="I29" s="1515"/>
      <c r="J29" s="1515"/>
      <c r="K29" s="1515"/>
      <c r="L29" s="1515"/>
      <c r="M29" s="1515"/>
      <c r="N29" s="1515"/>
      <c r="O29" s="1515"/>
      <c r="P29" s="1515"/>
      <c r="Q29" s="1515"/>
      <c r="R29" s="1515"/>
      <c r="S29" s="1515"/>
      <c r="T29" s="1515"/>
      <c r="U29" s="1515"/>
      <c r="V29" s="1515"/>
      <c r="W29" s="1515"/>
      <c r="X29" s="1516"/>
    </row>
    <row r="30" spans="2:24" ht="33.75" customHeight="1" thickBot="1" x14ac:dyDescent="0.3">
      <c r="B30" s="1517"/>
      <c r="C30" s="1518"/>
      <c r="D30" s="1518"/>
      <c r="E30" s="1518"/>
      <c r="F30" s="1518"/>
      <c r="G30" s="1518"/>
      <c r="H30" s="1518"/>
      <c r="I30" s="1518"/>
      <c r="J30" s="1518"/>
      <c r="K30" s="1518"/>
      <c r="L30" s="1518"/>
      <c r="M30" s="1518"/>
      <c r="N30" s="1518"/>
      <c r="O30" s="1518"/>
      <c r="P30" s="1518"/>
      <c r="Q30" s="1518"/>
      <c r="R30" s="1518"/>
      <c r="S30" s="1518"/>
      <c r="T30" s="1518"/>
      <c r="U30" s="1518"/>
      <c r="V30" s="1518"/>
      <c r="W30" s="1518"/>
      <c r="X30" s="1519"/>
    </row>
    <row r="31" spans="2:24" ht="58.5" customHeight="1" thickTop="1" thickBot="1" x14ac:dyDescent="0.3">
      <c r="B31" s="1564"/>
      <c r="C31" s="1564"/>
      <c r="D31" s="1564"/>
      <c r="E31" s="1564"/>
      <c r="F31" s="1564"/>
      <c r="G31" s="1564"/>
      <c r="H31" s="1564"/>
      <c r="I31" s="1564"/>
      <c r="J31" s="1564"/>
      <c r="K31" s="1564"/>
      <c r="L31" s="1564"/>
      <c r="M31" s="1564"/>
      <c r="N31" s="1564"/>
      <c r="O31" s="1564"/>
      <c r="P31" s="1564"/>
      <c r="Q31" s="1564"/>
      <c r="R31" s="1564"/>
      <c r="S31" s="1564"/>
      <c r="T31" s="1564"/>
      <c r="U31" s="1564"/>
      <c r="V31" s="1564"/>
      <c r="W31" s="1564"/>
      <c r="X31" s="1564"/>
    </row>
    <row r="32" spans="2:24" ht="24" x14ac:dyDescent="0.4">
      <c r="C32" s="1546" t="s">
        <v>1744</v>
      </c>
      <c r="D32" s="1547"/>
      <c r="E32" s="1547"/>
      <c r="F32" s="1547"/>
      <c r="G32" s="1548"/>
    </row>
    <row r="33" spans="3:7" x14ac:dyDescent="0.25">
      <c r="C33" s="1549"/>
      <c r="D33" s="1550"/>
      <c r="E33" s="1550"/>
      <c r="F33" s="1550"/>
      <c r="G33" s="1551"/>
    </row>
    <row r="34" spans="3:7" x14ac:dyDescent="0.25">
      <c r="C34" s="1552"/>
      <c r="D34" s="1553"/>
      <c r="E34" s="1553"/>
      <c r="F34" s="1553"/>
      <c r="G34" s="1554"/>
    </row>
    <row r="35" spans="3:7" x14ac:dyDescent="0.25">
      <c r="C35" s="1552"/>
      <c r="D35" s="1553"/>
      <c r="E35" s="1553"/>
      <c r="F35" s="1553"/>
      <c r="G35" s="1554"/>
    </row>
    <row r="36" spans="3:7" ht="15.75" thickBot="1" x14ac:dyDescent="0.3">
      <c r="C36" s="1555"/>
      <c r="D36" s="1556"/>
      <c r="E36" s="1556"/>
      <c r="F36" s="1556"/>
      <c r="G36" s="1557"/>
    </row>
  </sheetData>
  <sheetProtection formatCells="0" formatColumns="0" formatRows="0" insertColumns="0" insertRows="0" insertHyperlinks="0" deleteRows="0" sort="0" autoFilter="0"/>
  <mergeCells count="29">
    <mergeCell ref="A1:Y1"/>
    <mergeCell ref="B31:X31"/>
    <mergeCell ref="N4:P4"/>
    <mergeCell ref="B5:X5"/>
    <mergeCell ref="B6:X6"/>
    <mergeCell ref="B7:J7"/>
    <mergeCell ref="L7:N7"/>
    <mergeCell ref="O7:R7"/>
    <mergeCell ref="T7:X7"/>
    <mergeCell ref="L9:Q9"/>
    <mergeCell ref="S9:X9"/>
    <mergeCell ref="S8:X8"/>
    <mergeCell ref="E9:J9"/>
    <mergeCell ref="C32:G32"/>
    <mergeCell ref="C33:G36"/>
    <mergeCell ref="B2:P2"/>
    <mergeCell ref="Q2:X4"/>
    <mergeCell ref="B3:P3"/>
    <mergeCell ref="B4:C4"/>
    <mergeCell ref="D4:J4"/>
    <mergeCell ref="K4:M4"/>
    <mergeCell ref="B10:X10"/>
    <mergeCell ref="B11:X11"/>
    <mergeCell ref="W15:X26"/>
    <mergeCell ref="B27:X28"/>
    <mergeCell ref="B29:X30"/>
    <mergeCell ref="B8:B9"/>
    <mergeCell ref="E8:J8"/>
    <mergeCell ref="L8:Q8"/>
  </mergeCells>
  <conditionalFormatting sqref="B2:B14 B24:B1048576">
    <cfRule type="duplicateValues" dxfId="150" priority="2"/>
  </conditionalFormatting>
  <conditionalFormatting sqref="B15:B23">
    <cfRule type="duplicateValues" dxfId="149" priority="1"/>
  </conditionalFormatting>
  <pageMargins left="0.25" right="0.25" top="0.75" bottom="0.75" header="0.3" footer="0.3"/>
  <pageSetup scale="38"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71F43-17AB-4360-9A98-7974F4342EBE}">
  <sheetPr codeName="Sheet29">
    <pageSetUpPr fitToPage="1"/>
  </sheetPr>
  <dimension ref="A1:Z53"/>
  <sheetViews>
    <sheetView showGridLines="0" topLeftCell="A7"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57.28515625" style="58" customWidth="1"/>
    <col min="4" max="4" width="17" style="58" customWidth="1"/>
    <col min="5" max="5" width="14.85546875" style="58" customWidth="1"/>
    <col min="6" max="6" width="13.42578125" style="58" customWidth="1"/>
    <col min="7" max="7" width="9.85546875" style="58" customWidth="1"/>
    <col min="8" max="8" width="10.85546875" style="58" customWidth="1"/>
    <col min="9" max="9" width="12.85546875" style="58" customWidth="1"/>
    <col min="10" max="10" width="16.7109375" style="68" customWidth="1"/>
    <col min="11" max="13" width="11.140625" style="58" customWidth="1"/>
    <col min="14" max="14" width="17.7109375" style="58" customWidth="1"/>
    <col min="15" max="17" width="11.140625" style="58" customWidth="1"/>
    <col min="18" max="18" width="11.7109375" style="58" customWidth="1"/>
    <col min="19" max="19" width="12" style="58" bestFit="1" customWidth="1"/>
    <col min="20" max="20" width="11.7109375" style="58" customWidth="1"/>
    <col min="21" max="21" width="10.7109375" style="58" customWidth="1"/>
    <col min="22" max="22" width="18" style="58" bestFit="1" customWidth="1"/>
    <col min="23" max="23" width="18" style="58" customWidth="1"/>
    <col min="24" max="24" width="13.140625" style="58" customWidth="1"/>
    <col min="25" max="25" width="12" style="58" customWidth="1"/>
    <col min="26" max="26" width="46.85546875" style="58" bestFit="1" customWidth="1"/>
    <col min="27" max="27" width="11.140625" style="58" customWidth="1"/>
    <col min="28" max="28" width="15.5703125" style="58" customWidth="1"/>
    <col min="29" max="29" width="15.42578125" style="58" customWidth="1"/>
    <col min="30" max="16384" width="9.140625" style="58"/>
  </cols>
  <sheetData>
    <row r="1" spans="1:26" ht="237"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43.5" customHeight="1" thickTop="1" thickBot="1" x14ac:dyDescent="0.3">
      <c r="B2" s="1504" t="s">
        <v>1680</v>
      </c>
      <c r="C2" s="1505"/>
      <c r="D2" s="1505"/>
      <c r="E2" s="1505"/>
      <c r="F2" s="1505"/>
      <c r="G2" s="1505"/>
      <c r="H2" s="1505"/>
      <c r="I2" s="1505"/>
      <c r="J2" s="1505"/>
      <c r="K2" s="1505"/>
      <c r="L2" s="1505"/>
      <c r="M2" s="1505"/>
      <c r="N2" s="1505"/>
      <c r="O2" s="1505"/>
      <c r="P2" s="1505"/>
      <c r="Q2" s="1498"/>
      <c r="R2" s="1499"/>
      <c r="S2" s="1499"/>
      <c r="T2" s="1499"/>
      <c r="U2" s="1499"/>
      <c r="V2" s="1499"/>
      <c r="W2" s="1499"/>
      <c r="X2" s="1499"/>
      <c r="Y2" s="1500"/>
      <c r="Z2" s="57"/>
    </row>
    <row r="3" spans="1:26"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c r="Z3" s="57"/>
    </row>
    <row r="4" spans="1:26" ht="33"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row>
    <row r="5" spans="1:26"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42" customHeight="1" thickTop="1" thickBot="1" x14ac:dyDescent="0.3">
      <c r="B6" s="1480"/>
      <c r="C6" s="1481"/>
      <c r="D6" s="1481"/>
      <c r="E6" s="1481"/>
      <c r="F6" s="1481"/>
      <c r="G6" s="1481"/>
      <c r="H6" s="1481"/>
      <c r="I6" s="1481"/>
      <c r="J6" s="1482"/>
      <c r="K6" s="1135">
        <v>100124</v>
      </c>
      <c r="L6" s="1483" t="s">
        <v>1681</v>
      </c>
      <c r="M6" s="1483"/>
      <c r="N6" s="1483"/>
      <c r="O6" s="1484" t="s">
        <v>2065</v>
      </c>
      <c r="P6" s="1485"/>
      <c r="Q6" s="1485"/>
      <c r="R6" s="1485"/>
      <c r="S6" s="668">
        <v>1.7413000000000001</v>
      </c>
      <c r="T6" s="1483" t="s">
        <v>1683</v>
      </c>
      <c r="U6" s="1483"/>
      <c r="V6" s="1483"/>
      <c r="W6" s="1483"/>
      <c r="X6" s="1483"/>
      <c r="Y6" s="1589"/>
    </row>
    <row r="7" spans="1:26" ht="66.7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8.25" customHeight="1" thickBot="1" x14ac:dyDescent="0.3">
      <c r="B8" s="48"/>
      <c r="C8" s="49"/>
      <c r="D8" s="50"/>
      <c r="E8" s="50"/>
      <c r="F8" s="50"/>
      <c r="G8" s="50"/>
      <c r="H8" s="50"/>
      <c r="I8" s="50"/>
      <c r="J8" s="51"/>
      <c r="K8" s="52">
        <f t="shared" ref="K8:V8" si="0">SUM(K10:K41)</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9.5" thickBot="1" x14ac:dyDescent="0.3">
      <c r="B9" s="1627" t="s">
        <v>1810</v>
      </c>
      <c r="C9" s="1628"/>
      <c r="D9" s="1628"/>
      <c r="E9" s="1628"/>
      <c r="F9" s="1628"/>
      <c r="G9" s="1628"/>
      <c r="H9" s="1628"/>
      <c r="I9" s="1628"/>
      <c r="J9" s="1628"/>
      <c r="K9" s="1628"/>
      <c r="L9" s="1628"/>
      <c r="M9" s="1628"/>
      <c r="N9" s="1628"/>
      <c r="O9" s="1628"/>
      <c r="P9" s="1628"/>
      <c r="Q9" s="1628"/>
      <c r="R9" s="1628"/>
      <c r="S9" s="1628"/>
      <c r="T9" s="1628"/>
      <c r="U9" s="1628"/>
      <c r="V9" s="1628"/>
      <c r="W9" s="1628"/>
      <c r="X9" s="1628"/>
      <c r="Y9" s="1629"/>
    </row>
    <row r="10" spans="1:26" ht="19.5" thickTop="1" x14ac:dyDescent="0.25">
      <c r="B10" s="673">
        <v>271106</v>
      </c>
      <c r="C10" s="674" t="s">
        <v>2066</v>
      </c>
      <c r="D10" s="629">
        <v>1</v>
      </c>
      <c r="E10" s="675" t="s">
        <v>1747</v>
      </c>
      <c r="F10" s="676" t="s">
        <v>1747</v>
      </c>
      <c r="G10" s="676">
        <v>7.5</v>
      </c>
      <c r="H10" s="676">
        <v>120</v>
      </c>
      <c r="I10" s="675">
        <v>6.64</v>
      </c>
      <c r="J10" s="677">
        <f t="shared" ref="J10:J20" si="1">+$S$6*I10</f>
        <v>11.562232</v>
      </c>
      <c r="K10" s="1023"/>
      <c r="L10" s="1023"/>
      <c r="M10" s="1023"/>
      <c r="N10" s="1023"/>
      <c r="O10" s="1023"/>
      <c r="P10" s="1023"/>
      <c r="Q10" s="1023"/>
      <c r="R10" s="1023"/>
      <c r="S10" s="1024"/>
      <c r="T10" s="440">
        <f t="shared" ref="T10:T20" si="2">SUM(K10:S10)</f>
        <v>0</v>
      </c>
      <c r="U10" s="19">
        <f t="shared" ref="U10:U20" si="3">T10*I10</f>
        <v>0</v>
      </c>
      <c r="V10" s="320">
        <f t="shared" ref="V10:V20" si="4">$U10*$S$6</f>
        <v>0</v>
      </c>
      <c r="W10" s="1709" t="str">
        <f>_xlfn.CONCAT("$",'Total Sheet'!B34," per case for public LEAS / estimated $",'Total Sheet'!B35," for Nonpublic LEAs")</f>
        <v>$2.30 per case for public LEAS / estimated $5.36 for Nonpublic LEAs</v>
      </c>
      <c r="X10" s="1690" t="s">
        <v>1695</v>
      </c>
      <c r="Y10" s="1691"/>
    </row>
    <row r="11" spans="1:26" ht="18.75" x14ac:dyDescent="0.25">
      <c r="B11" s="678">
        <v>284728</v>
      </c>
      <c r="C11" s="679" t="s">
        <v>2067</v>
      </c>
      <c r="D11" s="638">
        <v>2</v>
      </c>
      <c r="E11" s="680" t="s">
        <v>1747</v>
      </c>
      <c r="F11" s="681" t="s">
        <v>1747</v>
      </c>
      <c r="G11" s="681">
        <v>28</v>
      </c>
      <c r="H11" s="681">
        <v>106</v>
      </c>
      <c r="I11" s="680">
        <v>21</v>
      </c>
      <c r="J11" s="682">
        <f t="shared" si="1"/>
        <v>36.567300000000003</v>
      </c>
      <c r="K11" s="1025"/>
      <c r="L11" s="1025"/>
      <c r="M11" s="1025"/>
      <c r="N11" s="1025"/>
      <c r="O11" s="1025"/>
      <c r="P11" s="1025"/>
      <c r="Q11" s="1025"/>
      <c r="R11" s="1025"/>
      <c r="S11" s="1026"/>
      <c r="T11" s="477">
        <f t="shared" si="2"/>
        <v>0</v>
      </c>
      <c r="U11" s="18">
        <f t="shared" si="3"/>
        <v>0</v>
      </c>
      <c r="V11" s="321">
        <f t="shared" si="4"/>
        <v>0</v>
      </c>
      <c r="W11" s="1493"/>
      <c r="X11" s="1692"/>
      <c r="Y11" s="1693"/>
    </row>
    <row r="12" spans="1:26" ht="18.75" x14ac:dyDescent="0.25">
      <c r="B12" s="678">
        <v>285428</v>
      </c>
      <c r="C12" s="679" t="s">
        <v>2068</v>
      </c>
      <c r="D12" s="638">
        <v>2</v>
      </c>
      <c r="E12" s="680" t="s">
        <v>1747</v>
      </c>
      <c r="F12" s="681" t="s">
        <v>1747</v>
      </c>
      <c r="G12" s="681">
        <v>28</v>
      </c>
      <c r="H12" s="681">
        <v>102</v>
      </c>
      <c r="I12" s="680">
        <v>21.08</v>
      </c>
      <c r="J12" s="682">
        <f t="shared" si="1"/>
        <v>36.706603999999999</v>
      </c>
      <c r="K12" s="1025"/>
      <c r="L12" s="1025"/>
      <c r="M12" s="1025"/>
      <c r="N12" s="1025"/>
      <c r="O12" s="1025"/>
      <c r="P12" s="1025"/>
      <c r="Q12" s="1025"/>
      <c r="R12" s="1025"/>
      <c r="S12" s="1026"/>
      <c r="T12" s="477">
        <f t="shared" si="2"/>
        <v>0</v>
      </c>
      <c r="U12" s="18">
        <f t="shared" si="3"/>
        <v>0</v>
      </c>
      <c r="V12" s="321">
        <f t="shared" si="4"/>
        <v>0</v>
      </c>
      <c r="W12" s="1493"/>
      <c r="X12" s="1692"/>
      <c r="Y12" s="1693"/>
    </row>
    <row r="13" spans="1:26" ht="18.75" x14ac:dyDescent="0.25">
      <c r="B13" s="678">
        <v>285628</v>
      </c>
      <c r="C13" s="679" t="s">
        <v>2069</v>
      </c>
      <c r="D13" s="638">
        <v>2</v>
      </c>
      <c r="E13" s="680" t="s">
        <v>1747</v>
      </c>
      <c r="F13" s="681" t="s">
        <v>1747</v>
      </c>
      <c r="G13" s="681">
        <v>28</v>
      </c>
      <c r="H13" s="681">
        <v>142</v>
      </c>
      <c r="I13" s="680">
        <v>29.26</v>
      </c>
      <c r="J13" s="682">
        <f t="shared" si="1"/>
        <v>50.950438000000005</v>
      </c>
      <c r="K13" s="1025"/>
      <c r="L13" s="1025"/>
      <c r="M13" s="1025"/>
      <c r="N13" s="1025"/>
      <c r="O13" s="1025"/>
      <c r="P13" s="1025"/>
      <c r="Q13" s="1025"/>
      <c r="R13" s="1025"/>
      <c r="S13" s="1026"/>
      <c r="T13" s="477">
        <f t="shared" si="2"/>
        <v>0</v>
      </c>
      <c r="U13" s="18">
        <f t="shared" si="3"/>
        <v>0</v>
      </c>
      <c r="V13" s="321">
        <f t="shared" si="4"/>
        <v>0</v>
      </c>
      <c r="W13" s="1493"/>
      <c r="X13" s="1692"/>
      <c r="Y13" s="1693"/>
    </row>
    <row r="14" spans="1:26" ht="18.75" x14ac:dyDescent="0.25">
      <c r="B14" s="678">
        <v>317004</v>
      </c>
      <c r="C14" s="679" t="s">
        <v>2070</v>
      </c>
      <c r="D14" s="638">
        <v>2</v>
      </c>
      <c r="E14" s="680" t="s">
        <v>1747</v>
      </c>
      <c r="F14" s="681" t="s">
        <v>1747</v>
      </c>
      <c r="G14" s="681">
        <v>43</v>
      </c>
      <c r="H14" s="681">
        <v>213</v>
      </c>
      <c r="I14" s="680">
        <v>42.26</v>
      </c>
      <c r="J14" s="682">
        <f t="shared" si="1"/>
        <v>73.587338000000003</v>
      </c>
      <c r="K14" s="1025"/>
      <c r="L14" s="1025"/>
      <c r="M14" s="1025"/>
      <c r="N14" s="1025"/>
      <c r="O14" s="1025"/>
      <c r="P14" s="1025"/>
      <c r="Q14" s="1025"/>
      <c r="R14" s="1025"/>
      <c r="S14" s="1026"/>
      <c r="T14" s="477">
        <f t="shared" si="2"/>
        <v>0</v>
      </c>
      <c r="U14" s="18">
        <f t="shared" si="3"/>
        <v>0</v>
      </c>
      <c r="V14" s="321">
        <f t="shared" si="4"/>
        <v>0</v>
      </c>
      <c r="W14" s="1493"/>
      <c r="X14" s="1692"/>
      <c r="Y14" s="1693"/>
    </row>
    <row r="15" spans="1:26" ht="18.75" x14ac:dyDescent="0.25">
      <c r="B15" s="678">
        <v>8996</v>
      </c>
      <c r="C15" s="679" t="s">
        <v>2071</v>
      </c>
      <c r="D15" s="638">
        <v>2</v>
      </c>
      <c r="E15" s="680" t="s">
        <v>1747</v>
      </c>
      <c r="F15" s="681" t="s">
        <v>1747</v>
      </c>
      <c r="G15" s="681">
        <v>40</v>
      </c>
      <c r="H15" s="681">
        <v>284</v>
      </c>
      <c r="I15" s="680">
        <v>45.06</v>
      </c>
      <c r="J15" s="682">
        <f t="shared" si="1"/>
        <v>78.462978000000007</v>
      </c>
      <c r="K15" s="1025"/>
      <c r="L15" s="1025"/>
      <c r="M15" s="1025"/>
      <c r="N15" s="1025"/>
      <c r="O15" s="1025"/>
      <c r="P15" s="1025"/>
      <c r="Q15" s="1025"/>
      <c r="R15" s="1025"/>
      <c r="S15" s="1026"/>
      <c r="T15" s="477">
        <f t="shared" si="2"/>
        <v>0</v>
      </c>
      <c r="U15" s="18">
        <f t="shared" si="3"/>
        <v>0</v>
      </c>
      <c r="V15" s="321">
        <f t="shared" si="4"/>
        <v>0</v>
      </c>
      <c r="W15" s="1493"/>
      <c r="X15" s="1692"/>
      <c r="Y15" s="1693"/>
    </row>
    <row r="16" spans="1:26" ht="18.75" x14ac:dyDescent="0.25">
      <c r="B16" s="678">
        <v>19200</v>
      </c>
      <c r="C16" s="679" t="s">
        <v>2072</v>
      </c>
      <c r="D16" s="638">
        <v>2</v>
      </c>
      <c r="E16" s="680" t="s">
        <v>1747</v>
      </c>
      <c r="F16" s="681" t="s">
        <v>1747</v>
      </c>
      <c r="G16" s="681">
        <v>30</v>
      </c>
      <c r="H16" s="681">
        <v>184</v>
      </c>
      <c r="I16" s="680">
        <v>29.53</v>
      </c>
      <c r="J16" s="682">
        <f t="shared" si="1"/>
        <v>51.420589000000007</v>
      </c>
      <c r="K16" s="1025"/>
      <c r="L16" s="1025"/>
      <c r="M16" s="1025"/>
      <c r="N16" s="1025"/>
      <c r="O16" s="1025"/>
      <c r="P16" s="1025"/>
      <c r="Q16" s="1025"/>
      <c r="R16" s="1025"/>
      <c r="S16" s="1026"/>
      <c r="T16" s="477">
        <f t="shared" si="2"/>
        <v>0</v>
      </c>
      <c r="U16" s="18">
        <f t="shared" si="3"/>
        <v>0</v>
      </c>
      <c r="V16" s="321">
        <f t="shared" si="4"/>
        <v>0</v>
      </c>
      <c r="W16" s="1493"/>
      <c r="X16" s="1692"/>
      <c r="Y16" s="1693"/>
    </row>
    <row r="17" spans="2:26" ht="18.75" x14ac:dyDescent="0.25">
      <c r="B17" s="678">
        <v>33038</v>
      </c>
      <c r="C17" s="679" t="s">
        <v>2073</v>
      </c>
      <c r="D17" s="638">
        <v>2</v>
      </c>
      <c r="E17" s="680" t="s">
        <v>1747</v>
      </c>
      <c r="F17" s="681" t="s">
        <v>1747</v>
      </c>
      <c r="G17" s="681">
        <v>40</v>
      </c>
      <c r="H17" s="681">
        <v>245</v>
      </c>
      <c r="I17" s="680">
        <v>40.79</v>
      </c>
      <c r="J17" s="682">
        <f t="shared" si="1"/>
        <v>71.027626999999995</v>
      </c>
      <c r="K17" s="1025"/>
      <c r="L17" s="1025"/>
      <c r="M17" s="1025"/>
      <c r="N17" s="1025"/>
      <c r="O17" s="1025"/>
      <c r="P17" s="1025"/>
      <c r="Q17" s="1025"/>
      <c r="R17" s="1025"/>
      <c r="S17" s="1026"/>
      <c r="T17" s="477">
        <f t="shared" si="2"/>
        <v>0</v>
      </c>
      <c r="U17" s="18">
        <f t="shared" si="3"/>
        <v>0</v>
      </c>
      <c r="V17" s="321">
        <f t="shared" si="4"/>
        <v>0</v>
      </c>
      <c r="W17" s="1493"/>
      <c r="X17" s="1692"/>
      <c r="Y17" s="1693"/>
    </row>
    <row r="18" spans="2:26" ht="18.75" x14ac:dyDescent="0.25">
      <c r="B18" s="678">
        <v>136296</v>
      </c>
      <c r="C18" s="679" t="s">
        <v>2074</v>
      </c>
      <c r="D18" s="638">
        <v>1</v>
      </c>
      <c r="E18" s="680">
        <v>0.5</v>
      </c>
      <c r="F18" s="681" t="s">
        <v>1747</v>
      </c>
      <c r="G18" s="681">
        <v>10</v>
      </c>
      <c r="H18" s="681">
        <v>80</v>
      </c>
      <c r="I18" s="680">
        <v>4.43</v>
      </c>
      <c r="J18" s="682">
        <f t="shared" si="1"/>
        <v>7.713959</v>
      </c>
      <c r="K18" s="1025"/>
      <c r="L18" s="1025"/>
      <c r="M18" s="1025"/>
      <c r="N18" s="1025"/>
      <c r="O18" s="1025"/>
      <c r="P18" s="1025"/>
      <c r="Q18" s="1025"/>
      <c r="R18" s="1025"/>
      <c r="S18" s="1026"/>
      <c r="T18" s="477">
        <f t="shared" si="2"/>
        <v>0</v>
      </c>
      <c r="U18" s="18">
        <f t="shared" si="3"/>
        <v>0</v>
      </c>
      <c r="V18" s="321">
        <f t="shared" si="4"/>
        <v>0</v>
      </c>
      <c r="W18" s="1493"/>
      <c r="X18" s="1692"/>
      <c r="Y18" s="1693"/>
    </row>
    <row r="19" spans="2:26" ht="18.75" x14ac:dyDescent="0.25">
      <c r="B19" s="678">
        <v>285328</v>
      </c>
      <c r="C19" s="679" t="s">
        <v>2075</v>
      </c>
      <c r="D19" s="638">
        <v>2</v>
      </c>
      <c r="E19" s="680" t="s">
        <v>1747</v>
      </c>
      <c r="F19" s="681" t="s">
        <v>1747</v>
      </c>
      <c r="G19" s="681">
        <v>28</v>
      </c>
      <c r="H19" s="681">
        <v>87</v>
      </c>
      <c r="I19" s="680">
        <v>18</v>
      </c>
      <c r="J19" s="682">
        <f t="shared" si="1"/>
        <v>31.343400000000003</v>
      </c>
      <c r="K19" s="1025"/>
      <c r="L19" s="1025"/>
      <c r="M19" s="1025"/>
      <c r="N19" s="1025"/>
      <c r="O19" s="1025"/>
      <c r="P19" s="1025"/>
      <c r="Q19" s="1025"/>
      <c r="R19" s="1025"/>
      <c r="S19" s="1026"/>
      <c r="T19" s="477">
        <f t="shared" si="2"/>
        <v>0</v>
      </c>
      <c r="U19" s="18">
        <f t="shared" si="3"/>
        <v>0</v>
      </c>
      <c r="V19" s="321">
        <f t="shared" si="4"/>
        <v>0</v>
      </c>
      <c r="W19" s="1493"/>
      <c r="X19" s="1692"/>
      <c r="Y19" s="1693"/>
    </row>
    <row r="20" spans="2:26" ht="19.5" thickBot="1" x14ac:dyDescent="0.3">
      <c r="B20" s="683">
        <v>144783</v>
      </c>
      <c r="C20" s="684" t="s">
        <v>2076</v>
      </c>
      <c r="D20" s="651">
        <v>2</v>
      </c>
      <c r="E20" s="653" t="s">
        <v>1747</v>
      </c>
      <c r="F20" s="652" t="s">
        <v>1747</v>
      </c>
      <c r="G20" s="652">
        <v>30</v>
      </c>
      <c r="H20" s="652">
        <v>147</v>
      </c>
      <c r="I20" s="653">
        <v>27.63</v>
      </c>
      <c r="J20" s="685">
        <f t="shared" si="1"/>
        <v>48.112119</v>
      </c>
      <c r="K20" s="1027"/>
      <c r="L20" s="1027"/>
      <c r="M20" s="1027"/>
      <c r="N20" s="1027"/>
      <c r="O20" s="1027"/>
      <c r="P20" s="1027"/>
      <c r="Q20" s="1027"/>
      <c r="R20" s="1027"/>
      <c r="S20" s="1028"/>
      <c r="T20" s="498">
        <f t="shared" si="2"/>
        <v>0</v>
      </c>
      <c r="U20" s="17">
        <f t="shared" si="3"/>
        <v>0</v>
      </c>
      <c r="V20" s="322">
        <f t="shared" si="4"/>
        <v>0</v>
      </c>
      <c r="W20" s="1710"/>
      <c r="X20" s="1694"/>
      <c r="Y20" s="1695"/>
    </row>
    <row r="21" spans="2:26" ht="20.25" thickTop="1" thickBot="1" x14ac:dyDescent="0.35">
      <c r="B21" s="1624" t="s">
        <v>2019</v>
      </c>
      <c r="C21" s="1625"/>
      <c r="D21" s="1625"/>
      <c r="E21" s="1625"/>
      <c r="F21" s="1625"/>
      <c r="G21" s="1625"/>
      <c r="H21" s="1625"/>
      <c r="I21" s="1625"/>
      <c r="J21" s="1625"/>
      <c r="K21" s="1625"/>
      <c r="L21" s="1625"/>
      <c r="M21" s="1625"/>
      <c r="N21" s="1625"/>
      <c r="O21" s="1625"/>
      <c r="P21" s="1625"/>
      <c r="Q21" s="1625"/>
      <c r="R21" s="1625"/>
      <c r="S21" s="1625"/>
      <c r="T21" s="1625"/>
      <c r="U21" s="1625"/>
      <c r="V21" s="1625"/>
      <c r="W21" s="1625"/>
      <c r="X21" s="1625"/>
      <c r="Y21" s="1626"/>
      <c r="Z21" s="479" t="s">
        <v>1819</v>
      </c>
    </row>
    <row r="22" spans="2:26" ht="18.600000000000001" customHeight="1" thickTop="1" x14ac:dyDescent="0.25">
      <c r="B22" s="686">
        <v>209903</v>
      </c>
      <c r="C22" s="674" t="s">
        <v>2077</v>
      </c>
      <c r="D22" s="629">
        <v>2</v>
      </c>
      <c r="E22" s="675" t="s">
        <v>1747</v>
      </c>
      <c r="F22" s="676" t="s">
        <v>1747</v>
      </c>
      <c r="G22" s="676">
        <v>12</v>
      </c>
      <c r="H22" s="676">
        <v>64</v>
      </c>
      <c r="I22" s="676">
        <v>10.7</v>
      </c>
      <c r="J22" s="677">
        <f t="shared" ref="J22:J30" si="5">+$S$6*I22</f>
        <v>18.631909999999998</v>
      </c>
      <c r="K22" s="1023"/>
      <c r="L22" s="1023"/>
      <c r="M22" s="1023"/>
      <c r="N22" s="1023"/>
      <c r="O22" s="1023"/>
      <c r="P22" s="1023"/>
      <c r="Q22" s="1023"/>
      <c r="R22" s="1023"/>
      <c r="S22" s="1024"/>
      <c r="T22" s="440">
        <f t="shared" ref="T22:T30" si="6">SUM(K22:S22)</f>
        <v>0</v>
      </c>
      <c r="U22" s="19">
        <f t="shared" ref="U22:U30" si="7">T22*I22</f>
        <v>0</v>
      </c>
      <c r="V22" s="320">
        <f>$U22*$S$6</f>
        <v>0</v>
      </c>
      <c r="W22" s="1709" t="str">
        <f>_xlfn.CONCAT("$",'Total Sheet'!B34," per case for public LEAS / estimated $",'Total Sheet'!B35," for Nonpublic LEAs")</f>
        <v>$2.30 per case for public LEAS / estimated $5.36 for Nonpublic LEAs</v>
      </c>
      <c r="X22" s="1696" t="s">
        <v>1695</v>
      </c>
      <c r="Y22" s="1697"/>
      <c r="Z22" s="441" t="str">
        <f t="shared" ref="Z22:Z30" si="8">IF($J$47="","",$J$47/I22)</f>
        <v/>
      </c>
    </row>
    <row r="23" spans="2:26" ht="18.600000000000001" customHeight="1" x14ac:dyDescent="0.25">
      <c r="B23" s="687">
        <v>230324</v>
      </c>
      <c r="C23" s="679" t="s">
        <v>2078</v>
      </c>
      <c r="D23" s="638">
        <v>2</v>
      </c>
      <c r="E23" s="680" t="s">
        <v>1747</v>
      </c>
      <c r="F23" s="681" t="s">
        <v>1747</v>
      </c>
      <c r="G23" s="681">
        <v>24.68</v>
      </c>
      <c r="H23" s="681">
        <v>140</v>
      </c>
      <c r="I23" s="681">
        <v>25.5</v>
      </c>
      <c r="J23" s="682">
        <f t="shared" si="5"/>
        <v>44.403150000000004</v>
      </c>
      <c r="K23" s="1025"/>
      <c r="L23" s="1025"/>
      <c r="M23" s="1025"/>
      <c r="N23" s="1025"/>
      <c r="O23" s="1025"/>
      <c r="P23" s="1025"/>
      <c r="Q23" s="1025"/>
      <c r="R23" s="1025"/>
      <c r="S23" s="1026"/>
      <c r="T23" s="477">
        <f t="shared" si="6"/>
        <v>0</v>
      </c>
      <c r="U23" s="18">
        <f t="shared" si="7"/>
        <v>0</v>
      </c>
      <c r="V23" s="321">
        <f t="shared" ref="V23:V28" si="9">U23*$S$6</f>
        <v>0</v>
      </c>
      <c r="W23" s="1493"/>
      <c r="X23" s="1698"/>
      <c r="Y23" s="1699"/>
      <c r="Z23" s="441" t="str">
        <f t="shared" si="8"/>
        <v/>
      </c>
    </row>
    <row r="24" spans="2:26" ht="18.600000000000001" customHeight="1" x14ac:dyDescent="0.25">
      <c r="B24" s="678">
        <v>119376</v>
      </c>
      <c r="C24" s="679" t="s">
        <v>2079</v>
      </c>
      <c r="D24" s="638">
        <v>2</v>
      </c>
      <c r="E24" s="680" t="s">
        <v>1747</v>
      </c>
      <c r="F24" s="681" t="s">
        <v>1747</v>
      </c>
      <c r="G24" s="681">
        <v>10</v>
      </c>
      <c r="H24" s="681">
        <v>81</v>
      </c>
      <c r="I24" s="681">
        <v>8.3000000000000007</v>
      </c>
      <c r="J24" s="682">
        <f t="shared" si="5"/>
        <v>14.452790000000002</v>
      </c>
      <c r="K24" s="1025"/>
      <c r="L24" s="1025"/>
      <c r="M24" s="1025"/>
      <c r="N24" s="1025"/>
      <c r="O24" s="1025"/>
      <c r="P24" s="1025"/>
      <c r="Q24" s="1025"/>
      <c r="R24" s="1025"/>
      <c r="S24" s="1026"/>
      <c r="T24" s="477">
        <f t="shared" si="6"/>
        <v>0</v>
      </c>
      <c r="U24" s="18">
        <f t="shared" si="7"/>
        <v>0</v>
      </c>
      <c r="V24" s="321">
        <f t="shared" si="9"/>
        <v>0</v>
      </c>
      <c r="W24" s="1493"/>
      <c r="X24" s="1698"/>
      <c r="Y24" s="1699"/>
      <c r="Z24" s="441" t="str">
        <f t="shared" si="8"/>
        <v/>
      </c>
    </row>
    <row r="25" spans="2:26" ht="18.600000000000001" customHeight="1" x14ac:dyDescent="0.25">
      <c r="B25" s="678">
        <v>134658</v>
      </c>
      <c r="C25" s="679" t="s">
        <v>2080</v>
      </c>
      <c r="D25" s="638">
        <v>2</v>
      </c>
      <c r="E25" s="680" t="s">
        <v>1747</v>
      </c>
      <c r="F25" s="681" t="s">
        <v>1747</v>
      </c>
      <c r="G25" s="681">
        <v>20</v>
      </c>
      <c r="H25" s="681">
        <v>69</v>
      </c>
      <c r="I25" s="681">
        <v>14.77</v>
      </c>
      <c r="J25" s="682">
        <f t="shared" si="5"/>
        <v>25.719000999999999</v>
      </c>
      <c r="K25" s="1025"/>
      <c r="L25" s="1025"/>
      <c r="M25" s="1025"/>
      <c r="N25" s="1025"/>
      <c r="O25" s="1025"/>
      <c r="P25" s="1025"/>
      <c r="Q25" s="1025"/>
      <c r="R25" s="1025"/>
      <c r="S25" s="1026"/>
      <c r="T25" s="477">
        <f t="shared" si="6"/>
        <v>0</v>
      </c>
      <c r="U25" s="18">
        <f t="shared" si="7"/>
        <v>0</v>
      </c>
      <c r="V25" s="321">
        <f t="shared" si="9"/>
        <v>0</v>
      </c>
      <c r="W25" s="1493"/>
      <c r="X25" s="1698"/>
      <c r="Y25" s="1699"/>
      <c r="Z25" s="441" t="str">
        <f t="shared" si="8"/>
        <v/>
      </c>
    </row>
    <row r="26" spans="2:26" ht="19.5" customHeight="1" x14ac:dyDescent="0.25">
      <c r="B26" s="678">
        <v>286228</v>
      </c>
      <c r="C26" s="679" t="s">
        <v>2081</v>
      </c>
      <c r="D26" s="638">
        <v>2</v>
      </c>
      <c r="E26" s="680" t="s">
        <v>1747</v>
      </c>
      <c r="F26" s="681" t="s">
        <v>1747</v>
      </c>
      <c r="G26" s="681">
        <v>28</v>
      </c>
      <c r="H26" s="681">
        <v>102</v>
      </c>
      <c r="I26" s="681">
        <v>20.98</v>
      </c>
      <c r="J26" s="682">
        <f t="shared" si="5"/>
        <v>36.532474000000001</v>
      </c>
      <c r="K26" s="1025"/>
      <c r="L26" s="1025"/>
      <c r="M26" s="1025"/>
      <c r="N26" s="1025"/>
      <c r="O26" s="1025"/>
      <c r="P26" s="1025"/>
      <c r="Q26" s="1025"/>
      <c r="R26" s="1025"/>
      <c r="S26" s="1026"/>
      <c r="T26" s="477">
        <f t="shared" si="6"/>
        <v>0</v>
      </c>
      <c r="U26" s="18">
        <f t="shared" si="7"/>
        <v>0</v>
      </c>
      <c r="V26" s="321">
        <f t="shared" si="9"/>
        <v>0</v>
      </c>
      <c r="W26" s="1493"/>
      <c r="X26" s="1698"/>
      <c r="Y26" s="1699"/>
      <c r="Z26" s="441" t="str">
        <f t="shared" si="8"/>
        <v/>
      </c>
    </row>
    <row r="27" spans="2:26" ht="18.75" x14ac:dyDescent="0.25">
      <c r="B27" s="687">
        <v>136374</v>
      </c>
      <c r="C27" s="679" t="s">
        <v>2082</v>
      </c>
      <c r="D27" s="638">
        <v>1</v>
      </c>
      <c r="E27" s="680" t="s">
        <v>1747</v>
      </c>
      <c r="F27" s="681" t="s">
        <v>1747</v>
      </c>
      <c r="G27" s="681">
        <v>15</v>
      </c>
      <c r="H27" s="681">
        <v>200</v>
      </c>
      <c r="I27" s="681">
        <v>15.87</v>
      </c>
      <c r="J27" s="682">
        <f t="shared" si="5"/>
        <v>27.634430999999999</v>
      </c>
      <c r="K27" s="1025"/>
      <c r="L27" s="1025"/>
      <c r="M27" s="1025"/>
      <c r="N27" s="1025"/>
      <c r="O27" s="1025"/>
      <c r="P27" s="1025"/>
      <c r="Q27" s="1025"/>
      <c r="R27" s="1025"/>
      <c r="S27" s="1026"/>
      <c r="T27" s="477">
        <f t="shared" si="6"/>
        <v>0</v>
      </c>
      <c r="U27" s="18">
        <f t="shared" si="7"/>
        <v>0</v>
      </c>
      <c r="V27" s="321">
        <f t="shared" si="9"/>
        <v>0</v>
      </c>
      <c r="W27" s="1493"/>
      <c r="X27" s="1698"/>
      <c r="Y27" s="1699"/>
      <c r="Z27" s="441" t="str">
        <f t="shared" si="8"/>
        <v/>
      </c>
    </row>
    <row r="28" spans="2:26" ht="19.5" customHeight="1" x14ac:dyDescent="0.25">
      <c r="B28" s="687">
        <v>257412</v>
      </c>
      <c r="C28" s="679" t="s">
        <v>2083</v>
      </c>
      <c r="D28" s="638">
        <v>2</v>
      </c>
      <c r="E28" s="680" t="s">
        <v>1747</v>
      </c>
      <c r="F28" s="681" t="s">
        <v>1747</v>
      </c>
      <c r="G28" s="681">
        <v>12</v>
      </c>
      <c r="H28" s="681">
        <v>116</v>
      </c>
      <c r="I28" s="681">
        <v>12.13</v>
      </c>
      <c r="J28" s="682">
        <f t="shared" si="5"/>
        <v>21.121969000000004</v>
      </c>
      <c r="K28" s="1025"/>
      <c r="L28" s="1025"/>
      <c r="M28" s="1025"/>
      <c r="N28" s="1025"/>
      <c r="O28" s="1025"/>
      <c r="P28" s="1025"/>
      <c r="Q28" s="1025"/>
      <c r="R28" s="1025"/>
      <c r="S28" s="1026"/>
      <c r="T28" s="477">
        <f t="shared" si="6"/>
        <v>0</v>
      </c>
      <c r="U28" s="18">
        <f t="shared" si="7"/>
        <v>0</v>
      </c>
      <c r="V28" s="321">
        <f t="shared" si="9"/>
        <v>0</v>
      </c>
      <c r="W28" s="1493"/>
      <c r="X28" s="1698"/>
      <c r="Y28" s="1699"/>
      <c r="Z28" s="441" t="str">
        <f t="shared" si="8"/>
        <v/>
      </c>
    </row>
    <row r="29" spans="2:26" ht="18.75" x14ac:dyDescent="0.25">
      <c r="B29" s="678">
        <v>878403</v>
      </c>
      <c r="C29" s="679" t="s">
        <v>2084</v>
      </c>
      <c r="D29" s="638">
        <v>2</v>
      </c>
      <c r="E29" s="680" t="s">
        <v>1747</v>
      </c>
      <c r="F29" s="681" t="s">
        <v>1747</v>
      </c>
      <c r="G29" s="681">
        <v>40.119999999999997</v>
      </c>
      <c r="H29" s="681">
        <v>219</v>
      </c>
      <c r="I29" s="681">
        <v>36.28</v>
      </c>
      <c r="J29" s="682">
        <f t="shared" si="5"/>
        <v>63.174364000000004</v>
      </c>
      <c r="K29" s="1025"/>
      <c r="L29" s="1025"/>
      <c r="M29" s="1025"/>
      <c r="N29" s="1025"/>
      <c r="O29" s="1025"/>
      <c r="P29" s="1025"/>
      <c r="Q29" s="1025"/>
      <c r="R29" s="1025"/>
      <c r="S29" s="1026"/>
      <c r="T29" s="477">
        <f t="shared" si="6"/>
        <v>0</v>
      </c>
      <c r="U29" s="18">
        <f t="shared" si="7"/>
        <v>0</v>
      </c>
      <c r="V29" s="321">
        <f>$U29*$S$6</f>
        <v>0</v>
      </c>
      <c r="W29" s="1493"/>
      <c r="X29" s="1698"/>
      <c r="Y29" s="1699"/>
      <c r="Z29" s="441" t="str">
        <f t="shared" si="8"/>
        <v/>
      </c>
    </row>
    <row r="30" spans="2:26" ht="18.75" customHeight="1" thickBot="1" x14ac:dyDescent="0.3">
      <c r="B30" s="688">
        <v>143700</v>
      </c>
      <c r="C30" s="684" t="s">
        <v>2085</v>
      </c>
      <c r="D30" s="651">
        <v>1</v>
      </c>
      <c r="E30" s="653" t="s">
        <v>1747</v>
      </c>
      <c r="F30" s="652" t="s">
        <v>1747</v>
      </c>
      <c r="G30" s="652">
        <v>15</v>
      </c>
      <c r="H30" s="652">
        <v>200</v>
      </c>
      <c r="I30" s="652">
        <v>15.88</v>
      </c>
      <c r="J30" s="685">
        <f t="shared" si="5"/>
        <v>27.651844000000004</v>
      </c>
      <c r="K30" s="1027"/>
      <c r="L30" s="1027"/>
      <c r="M30" s="1027"/>
      <c r="N30" s="1027"/>
      <c r="O30" s="1027"/>
      <c r="P30" s="1027"/>
      <c r="Q30" s="1027"/>
      <c r="R30" s="1027"/>
      <c r="S30" s="1028"/>
      <c r="T30" s="498">
        <f t="shared" si="6"/>
        <v>0</v>
      </c>
      <c r="U30" s="17">
        <f t="shared" si="7"/>
        <v>0</v>
      </c>
      <c r="V30" s="322">
        <f>$U30*$S$6</f>
        <v>0</v>
      </c>
      <c r="W30" s="1710"/>
      <c r="X30" s="1700"/>
      <c r="Y30" s="1701"/>
      <c r="Z30" s="441" t="str">
        <f t="shared" si="8"/>
        <v/>
      </c>
    </row>
    <row r="31" spans="2:26" ht="19.5" customHeight="1" thickTop="1" thickBot="1" x14ac:dyDescent="0.3">
      <c r="B31" s="1611" t="s">
        <v>2030</v>
      </c>
      <c r="C31" s="1612"/>
      <c r="D31" s="1612"/>
      <c r="E31" s="1612"/>
      <c r="F31" s="1612"/>
      <c r="G31" s="1612"/>
      <c r="H31" s="1612"/>
      <c r="I31" s="1612"/>
      <c r="J31" s="1612"/>
      <c r="K31" s="1612"/>
      <c r="L31" s="1612"/>
      <c r="M31" s="1612"/>
      <c r="N31" s="1612"/>
      <c r="O31" s="1612"/>
      <c r="P31" s="1612"/>
      <c r="Q31" s="1612"/>
      <c r="R31" s="1612"/>
      <c r="S31" s="1612"/>
      <c r="T31" s="1612"/>
      <c r="U31" s="1612"/>
      <c r="V31" s="1612"/>
      <c r="W31" s="1612"/>
      <c r="X31" s="1612"/>
      <c r="Y31" s="1613"/>
      <c r="Z31" s="482"/>
    </row>
    <row r="32" spans="2:26" ht="19.5" thickTop="1" x14ac:dyDescent="0.25">
      <c r="B32" s="689">
        <v>256503</v>
      </c>
      <c r="C32" s="690" t="s">
        <v>2086</v>
      </c>
      <c r="D32" s="691">
        <v>2</v>
      </c>
      <c r="E32" s="692" t="s">
        <v>1747</v>
      </c>
      <c r="F32" s="693" t="s">
        <v>1747</v>
      </c>
      <c r="G32" s="693">
        <v>12</v>
      </c>
      <c r="H32" s="693">
        <v>62</v>
      </c>
      <c r="I32" s="693">
        <v>13.25</v>
      </c>
      <c r="J32" s="694">
        <f t="shared" ref="J32:J41" si="10">+$S$6*I32</f>
        <v>23.072225</v>
      </c>
      <c r="K32" s="1029"/>
      <c r="L32" s="1029"/>
      <c r="M32" s="1029"/>
      <c r="N32" s="1029"/>
      <c r="O32" s="1029"/>
      <c r="P32" s="1029"/>
      <c r="Q32" s="1029"/>
      <c r="R32" s="1029"/>
      <c r="S32" s="1030"/>
      <c r="T32" s="499">
        <f t="shared" ref="T32:T41" si="11">SUM(K32:S32)</f>
        <v>0</v>
      </c>
      <c r="U32" s="16">
        <f t="shared" ref="U32:U41" si="12">T32*I32</f>
        <v>0</v>
      </c>
      <c r="V32" s="342">
        <f t="shared" ref="V32:V41" si="13">$U32*$S$6</f>
        <v>0</v>
      </c>
      <c r="W32" s="1711" t="str">
        <f>_xlfn.CONCAT("$",'Total Sheet'!B34," per case for public LEAS / estimated $",'Total Sheet'!B35," for Nonpublic LEAs")</f>
        <v>$2.30 per case for public LEAS / estimated $5.36 for Nonpublic LEAs</v>
      </c>
      <c r="X32" s="1702" t="s">
        <v>1695</v>
      </c>
      <c r="Y32" s="1703"/>
      <c r="Z32" s="441" t="str">
        <f t="shared" ref="Z32:Z41" si="14">IF($J$48="","",$J$48/I32)</f>
        <v/>
      </c>
    </row>
    <row r="33" spans="2:26" ht="18.75" x14ac:dyDescent="0.25">
      <c r="B33" s="695">
        <v>614003</v>
      </c>
      <c r="C33" s="696" t="s">
        <v>2087</v>
      </c>
      <c r="D33" s="697">
        <v>1</v>
      </c>
      <c r="E33" s="698" t="s">
        <v>1747</v>
      </c>
      <c r="F33" s="699" t="s">
        <v>1747</v>
      </c>
      <c r="G33" s="699">
        <v>10.25</v>
      </c>
      <c r="H33" s="699">
        <v>160</v>
      </c>
      <c r="I33" s="699">
        <v>9.92</v>
      </c>
      <c r="J33" s="700">
        <f t="shared" si="10"/>
        <v>17.273696000000001</v>
      </c>
      <c r="K33" s="1031"/>
      <c r="L33" s="1031"/>
      <c r="M33" s="1031"/>
      <c r="N33" s="1031"/>
      <c r="O33" s="1031"/>
      <c r="P33" s="1031"/>
      <c r="Q33" s="1031"/>
      <c r="R33" s="1031"/>
      <c r="S33" s="1032"/>
      <c r="T33" s="500">
        <f t="shared" si="11"/>
        <v>0</v>
      </c>
      <c r="U33" s="15">
        <f t="shared" si="12"/>
        <v>0</v>
      </c>
      <c r="V33" s="343">
        <f t="shared" si="13"/>
        <v>0</v>
      </c>
      <c r="W33" s="1493"/>
      <c r="X33" s="1704"/>
      <c r="Y33" s="1705"/>
      <c r="Z33" s="441" t="str">
        <f t="shared" si="14"/>
        <v/>
      </c>
    </row>
    <row r="34" spans="2:26" ht="18.75" x14ac:dyDescent="0.25">
      <c r="B34" s="695">
        <v>209612</v>
      </c>
      <c r="C34" s="696" t="s">
        <v>2088</v>
      </c>
      <c r="D34" s="697">
        <v>2</v>
      </c>
      <c r="E34" s="698" t="s">
        <v>1747</v>
      </c>
      <c r="F34" s="699" t="s">
        <v>1747</v>
      </c>
      <c r="G34" s="699">
        <v>12</v>
      </c>
      <c r="H34" s="699">
        <v>64</v>
      </c>
      <c r="I34" s="699">
        <v>11.1</v>
      </c>
      <c r="J34" s="700">
        <f t="shared" si="10"/>
        <v>19.328430000000001</v>
      </c>
      <c r="K34" s="1031"/>
      <c r="L34" s="1031"/>
      <c r="M34" s="1031"/>
      <c r="N34" s="1031"/>
      <c r="O34" s="1031"/>
      <c r="P34" s="1031"/>
      <c r="Q34" s="1031"/>
      <c r="R34" s="1031"/>
      <c r="S34" s="1032"/>
      <c r="T34" s="500">
        <f t="shared" si="11"/>
        <v>0</v>
      </c>
      <c r="U34" s="15">
        <f t="shared" si="12"/>
        <v>0</v>
      </c>
      <c r="V34" s="343">
        <f t="shared" si="13"/>
        <v>0</v>
      </c>
      <c r="W34" s="1493"/>
      <c r="X34" s="1704"/>
      <c r="Y34" s="1705"/>
      <c r="Z34" s="441" t="str">
        <f t="shared" si="14"/>
        <v/>
      </c>
    </row>
    <row r="35" spans="2:26" ht="18.75" x14ac:dyDescent="0.25">
      <c r="B35" s="695">
        <v>138092</v>
      </c>
      <c r="C35" s="696" t="s">
        <v>2089</v>
      </c>
      <c r="D35" s="697">
        <v>1</v>
      </c>
      <c r="E35" s="698" t="s">
        <v>1747</v>
      </c>
      <c r="F35" s="699" t="s">
        <v>1747</v>
      </c>
      <c r="G35" s="699">
        <v>10</v>
      </c>
      <c r="H35" s="699">
        <v>128</v>
      </c>
      <c r="I35" s="699">
        <v>10.73</v>
      </c>
      <c r="J35" s="700">
        <f t="shared" si="10"/>
        <v>18.684149000000001</v>
      </c>
      <c r="K35" s="1031"/>
      <c r="L35" s="1031"/>
      <c r="M35" s="1031"/>
      <c r="N35" s="1031"/>
      <c r="O35" s="1031"/>
      <c r="P35" s="1031"/>
      <c r="Q35" s="1031"/>
      <c r="R35" s="1031"/>
      <c r="S35" s="1032"/>
      <c r="T35" s="500">
        <f t="shared" si="11"/>
        <v>0</v>
      </c>
      <c r="U35" s="15">
        <f t="shared" si="12"/>
        <v>0</v>
      </c>
      <c r="V35" s="343">
        <f t="shared" si="13"/>
        <v>0</v>
      </c>
      <c r="W35" s="1493"/>
      <c r="X35" s="1704"/>
      <c r="Y35" s="1705"/>
      <c r="Z35" s="441" t="str">
        <f t="shared" si="14"/>
        <v/>
      </c>
    </row>
    <row r="36" spans="2:26" ht="18.75" x14ac:dyDescent="0.25">
      <c r="B36" s="695">
        <v>612620</v>
      </c>
      <c r="C36" s="696" t="s">
        <v>2090</v>
      </c>
      <c r="D36" s="697">
        <v>2</v>
      </c>
      <c r="E36" s="698" t="s">
        <v>1747</v>
      </c>
      <c r="F36" s="699" t="s">
        <v>1747</v>
      </c>
      <c r="G36" s="699">
        <v>20</v>
      </c>
      <c r="H36" s="699">
        <v>160</v>
      </c>
      <c r="I36" s="699">
        <v>21.97</v>
      </c>
      <c r="J36" s="700">
        <f t="shared" si="10"/>
        <v>38.256360999999998</v>
      </c>
      <c r="K36" s="1031"/>
      <c r="L36" s="1031"/>
      <c r="M36" s="1031"/>
      <c r="N36" s="1031"/>
      <c r="O36" s="1031"/>
      <c r="P36" s="1031"/>
      <c r="Q36" s="1031"/>
      <c r="R36" s="1031"/>
      <c r="S36" s="1032"/>
      <c r="T36" s="500">
        <f t="shared" si="11"/>
        <v>0</v>
      </c>
      <c r="U36" s="15">
        <f t="shared" si="12"/>
        <v>0</v>
      </c>
      <c r="V36" s="343">
        <f t="shared" si="13"/>
        <v>0</v>
      </c>
      <c r="W36" s="1493"/>
      <c r="X36" s="1704"/>
      <c r="Y36" s="1705"/>
      <c r="Z36" s="441" t="str">
        <f t="shared" si="14"/>
        <v/>
      </c>
    </row>
    <row r="37" spans="2:26" ht="18.75" x14ac:dyDescent="0.25">
      <c r="B37" s="695">
        <v>613620</v>
      </c>
      <c r="C37" s="696" t="s">
        <v>2091</v>
      </c>
      <c r="D37" s="697">
        <v>2</v>
      </c>
      <c r="E37" s="698" t="s">
        <v>1747</v>
      </c>
      <c r="F37" s="699" t="s">
        <v>1747</v>
      </c>
      <c r="G37" s="699">
        <v>18</v>
      </c>
      <c r="H37" s="699">
        <v>96</v>
      </c>
      <c r="I37" s="699">
        <v>17.059999999999999</v>
      </c>
      <c r="J37" s="700">
        <f t="shared" si="10"/>
        <v>29.706578</v>
      </c>
      <c r="K37" s="1031"/>
      <c r="L37" s="1031"/>
      <c r="M37" s="1031"/>
      <c r="N37" s="1031"/>
      <c r="O37" s="1031"/>
      <c r="P37" s="1031"/>
      <c r="Q37" s="1031"/>
      <c r="R37" s="1031"/>
      <c r="S37" s="1032"/>
      <c r="T37" s="500">
        <f t="shared" si="11"/>
        <v>0</v>
      </c>
      <c r="U37" s="15">
        <f t="shared" si="12"/>
        <v>0</v>
      </c>
      <c r="V37" s="343">
        <f t="shared" si="13"/>
        <v>0</v>
      </c>
      <c r="W37" s="1493"/>
      <c r="X37" s="1704"/>
      <c r="Y37" s="1705"/>
      <c r="Z37" s="441" t="str">
        <f t="shared" si="14"/>
        <v/>
      </c>
    </row>
    <row r="38" spans="2:26" ht="18.75" x14ac:dyDescent="0.25">
      <c r="B38" s="695">
        <v>131053</v>
      </c>
      <c r="C38" s="696" t="s">
        <v>2092</v>
      </c>
      <c r="D38" s="697">
        <v>2</v>
      </c>
      <c r="E38" s="698" t="s">
        <v>1747</v>
      </c>
      <c r="F38" s="699" t="s">
        <v>1747</v>
      </c>
      <c r="G38" s="699">
        <v>20</v>
      </c>
      <c r="H38" s="699">
        <v>97</v>
      </c>
      <c r="I38" s="699">
        <v>20.22</v>
      </c>
      <c r="J38" s="700">
        <f t="shared" si="10"/>
        <v>35.209085999999999</v>
      </c>
      <c r="K38" s="1031"/>
      <c r="L38" s="1031"/>
      <c r="M38" s="1031"/>
      <c r="N38" s="1031"/>
      <c r="O38" s="1031"/>
      <c r="P38" s="1031"/>
      <c r="Q38" s="1031"/>
      <c r="R38" s="1031"/>
      <c r="S38" s="1032"/>
      <c r="T38" s="500">
        <f t="shared" si="11"/>
        <v>0</v>
      </c>
      <c r="U38" s="15">
        <f t="shared" si="12"/>
        <v>0</v>
      </c>
      <c r="V38" s="343">
        <f t="shared" si="13"/>
        <v>0</v>
      </c>
      <c r="W38" s="1493"/>
      <c r="X38" s="1704"/>
      <c r="Y38" s="1705"/>
      <c r="Z38" s="441" t="str">
        <f t="shared" si="14"/>
        <v/>
      </c>
    </row>
    <row r="39" spans="2:26" ht="18.75" x14ac:dyDescent="0.25">
      <c r="B39" s="695">
        <v>119356</v>
      </c>
      <c r="C39" s="696" t="s">
        <v>2093</v>
      </c>
      <c r="D39" s="697">
        <v>1</v>
      </c>
      <c r="E39" s="698" t="s">
        <v>1747</v>
      </c>
      <c r="F39" s="699" t="s">
        <v>1747</v>
      </c>
      <c r="G39" s="699">
        <v>25</v>
      </c>
      <c r="H39" s="699">
        <v>263</v>
      </c>
      <c r="I39" s="699">
        <v>27.61</v>
      </c>
      <c r="J39" s="700">
        <f t="shared" si="10"/>
        <v>48.077292999999997</v>
      </c>
      <c r="K39" s="1031"/>
      <c r="L39" s="1031"/>
      <c r="M39" s="1031"/>
      <c r="N39" s="1031"/>
      <c r="O39" s="1031"/>
      <c r="P39" s="1031"/>
      <c r="Q39" s="1031"/>
      <c r="R39" s="1031"/>
      <c r="S39" s="1032"/>
      <c r="T39" s="500">
        <f t="shared" si="11"/>
        <v>0</v>
      </c>
      <c r="U39" s="15">
        <f t="shared" si="12"/>
        <v>0</v>
      </c>
      <c r="V39" s="343">
        <f t="shared" si="13"/>
        <v>0</v>
      </c>
      <c r="W39" s="1493"/>
      <c r="X39" s="1704"/>
      <c r="Y39" s="1705"/>
      <c r="Z39" s="441" t="str">
        <f t="shared" si="14"/>
        <v/>
      </c>
    </row>
    <row r="40" spans="2:26" ht="18.75" x14ac:dyDescent="0.25">
      <c r="B40" s="695">
        <v>613203</v>
      </c>
      <c r="C40" s="696" t="s">
        <v>2094</v>
      </c>
      <c r="D40" s="697">
        <v>1</v>
      </c>
      <c r="E40" s="698" t="s">
        <v>1747</v>
      </c>
      <c r="F40" s="699" t="s">
        <v>1747</v>
      </c>
      <c r="G40" s="699">
        <v>10.25</v>
      </c>
      <c r="H40" s="699">
        <v>160</v>
      </c>
      <c r="I40" s="699">
        <v>9.92</v>
      </c>
      <c r="J40" s="700">
        <f t="shared" si="10"/>
        <v>17.273696000000001</v>
      </c>
      <c r="K40" s="1031"/>
      <c r="L40" s="1031"/>
      <c r="M40" s="1031"/>
      <c r="N40" s="1031"/>
      <c r="O40" s="1031"/>
      <c r="P40" s="1031"/>
      <c r="Q40" s="1031"/>
      <c r="R40" s="1031"/>
      <c r="S40" s="1032"/>
      <c r="T40" s="500">
        <f t="shared" si="11"/>
        <v>0</v>
      </c>
      <c r="U40" s="15">
        <f t="shared" si="12"/>
        <v>0</v>
      </c>
      <c r="V40" s="343">
        <f t="shared" si="13"/>
        <v>0</v>
      </c>
      <c r="W40" s="1493"/>
      <c r="X40" s="1704"/>
      <c r="Y40" s="1705"/>
      <c r="Z40" s="441" t="str">
        <f t="shared" si="14"/>
        <v/>
      </c>
    </row>
    <row r="41" spans="2:26" ht="19.5" thickBot="1" x14ac:dyDescent="0.3">
      <c r="B41" s="701">
        <v>213008</v>
      </c>
      <c r="C41" s="702" t="s">
        <v>2095</v>
      </c>
      <c r="D41" s="703">
        <v>1</v>
      </c>
      <c r="E41" s="704" t="s">
        <v>1747</v>
      </c>
      <c r="F41" s="705" t="s">
        <v>1747</v>
      </c>
      <c r="G41" s="705">
        <v>20</v>
      </c>
      <c r="H41" s="705">
        <v>233</v>
      </c>
      <c r="I41" s="705">
        <v>20.66</v>
      </c>
      <c r="J41" s="706">
        <f t="shared" si="10"/>
        <v>35.975258000000004</v>
      </c>
      <c r="K41" s="1033"/>
      <c r="L41" s="1033"/>
      <c r="M41" s="1033"/>
      <c r="N41" s="1033"/>
      <c r="O41" s="1033"/>
      <c r="P41" s="1033"/>
      <c r="Q41" s="1033"/>
      <c r="R41" s="1033"/>
      <c r="S41" s="1034"/>
      <c r="T41" s="501">
        <f t="shared" si="11"/>
        <v>0</v>
      </c>
      <c r="U41" s="14">
        <f t="shared" si="12"/>
        <v>0</v>
      </c>
      <c r="V41" s="344">
        <f t="shared" si="13"/>
        <v>0</v>
      </c>
      <c r="W41" s="1712"/>
      <c r="X41" s="1706"/>
      <c r="Y41" s="1707"/>
      <c r="Z41" s="441" t="str">
        <f t="shared" si="14"/>
        <v/>
      </c>
    </row>
    <row r="42" spans="2:26" ht="15" customHeight="1" thickTop="1" thickBot="1" x14ac:dyDescent="0.3">
      <c r="B42" s="486"/>
      <c r="L42" s="1708" t="s">
        <v>2040</v>
      </c>
      <c r="M42" s="1708"/>
      <c r="N42" s="1708"/>
      <c r="O42" s="1708"/>
      <c r="P42" s="1708"/>
      <c r="Q42" s="1708"/>
      <c r="R42" s="1708"/>
      <c r="S42" s="1708"/>
      <c r="T42" s="1708"/>
      <c r="U42" s="1708"/>
      <c r="V42" s="1708"/>
      <c r="W42" s="1708"/>
      <c r="X42" s="1708"/>
      <c r="Y42" s="1678"/>
      <c r="Z42" s="485"/>
    </row>
    <row r="43" spans="2:26" ht="32.25" thickBot="1" x14ac:dyDescent="0.3">
      <c r="B43" s="486"/>
      <c r="C43" s="452" t="s">
        <v>1832</v>
      </c>
      <c r="D43" s="453" t="s">
        <v>1833</v>
      </c>
      <c r="E43" s="453" t="s">
        <v>1834</v>
      </c>
      <c r="F43" s="453" t="s">
        <v>1835</v>
      </c>
      <c r="G43" s="1603"/>
      <c r="H43" s="1603"/>
      <c r="I43" s="1603"/>
      <c r="J43" s="1603"/>
      <c r="K43" s="1604"/>
      <c r="L43" s="1708"/>
      <c r="M43" s="1708"/>
      <c r="N43" s="1708"/>
      <c r="O43" s="1708"/>
      <c r="P43" s="1708"/>
      <c r="Q43" s="1708"/>
      <c r="R43" s="1708"/>
      <c r="S43" s="1708"/>
      <c r="T43" s="1708"/>
      <c r="U43" s="1708"/>
      <c r="V43" s="1708"/>
      <c r="W43" s="1708"/>
      <c r="X43" s="1708"/>
      <c r="Y43" s="1678"/>
      <c r="Z43" s="487"/>
    </row>
    <row r="44" spans="2:26" ht="24" x14ac:dyDescent="0.35">
      <c r="B44" s="486"/>
      <c r="C44" s="454" t="s">
        <v>1836</v>
      </c>
      <c r="D44" s="502">
        <v>0.46510000000000001</v>
      </c>
      <c r="E44" s="456" t="str">
        <f>IF(SUM(F44:F45)=0,"",F44/SUM(F44:F45))</f>
        <v/>
      </c>
      <c r="F44" s="457">
        <f>SUM(U22:U30)</f>
        <v>0</v>
      </c>
      <c r="G44" s="1605" t="str">
        <f>IF(SUM(F44:F45)=0,"",IF(E44&gt;=D44-0.005,"Balanced","Unbalanced"))</f>
        <v/>
      </c>
      <c r="H44" s="1606"/>
      <c r="I44" s="1606"/>
      <c r="J44" s="1606"/>
      <c r="K44" s="1607"/>
      <c r="L44" s="1708"/>
      <c r="M44" s="1708"/>
      <c r="N44" s="1708"/>
      <c r="O44" s="1708"/>
      <c r="P44" s="1708"/>
      <c r="Q44" s="1708"/>
      <c r="R44" s="1708"/>
      <c r="S44" s="1708"/>
      <c r="T44" s="1708"/>
      <c r="U44" s="1708"/>
      <c r="V44" s="1708"/>
      <c r="W44" s="1708"/>
      <c r="X44" s="1708"/>
      <c r="Y44" s="1678"/>
    </row>
    <row r="45" spans="2:26" ht="21.75" thickBot="1" x14ac:dyDescent="0.4">
      <c r="B45" s="486"/>
      <c r="C45" s="458" t="s">
        <v>1837</v>
      </c>
      <c r="D45" s="503">
        <v>0.53490000000000004</v>
      </c>
      <c r="E45" s="460" t="str">
        <f>IF(SUM(F44:F45)=0,"",F45/SUM(F44:F45))</f>
        <v/>
      </c>
      <c r="F45" s="461">
        <f>SUM(U32:U41)</f>
        <v>0</v>
      </c>
      <c r="G45" s="1666" t="str">
        <f>IF(G44="","",IF(AND(G44="Unbalanced",E44&lt;D44-0.03),"Increase White Meat or decrease Dark Meat",IF(AND(G44="Unbalanced",E44&gt;D44+0.03),"Increase Dark Meat or decrease White Meat","")))</f>
        <v/>
      </c>
      <c r="H45" s="1667"/>
      <c r="I45" s="1667"/>
      <c r="J45" s="1667"/>
      <c r="K45" s="1668"/>
      <c r="Y45" s="488"/>
    </row>
    <row r="46" spans="2:26" ht="7.5" customHeight="1" x14ac:dyDescent="0.25">
      <c r="B46" s="486"/>
      <c r="Y46" s="488"/>
    </row>
    <row r="47" spans="2:26" x14ac:dyDescent="0.25">
      <c r="B47" s="486"/>
      <c r="C47" s="464"/>
      <c r="E47" s="5"/>
      <c r="F47" s="465"/>
      <c r="H47" s="464" t="str">
        <f>IF(G44&lt;&gt;"Unbalanced","","lbs needed to balance:")</f>
        <v/>
      </c>
      <c r="I47" s="58" t="str">
        <f>IF(G44&lt;&gt;"Unbalanced","","White meat")</f>
        <v/>
      </c>
      <c r="J47" s="4" t="str">
        <f>IF(G44&lt;&gt;"Unbalanced","",((D44/D45)*F45)-F44)</f>
        <v/>
      </c>
      <c r="K47" s="465" t="str">
        <f>IF(G44&lt;&gt;"Unbalanced","","lbs")</f>
        <v/>
      </c>
      <c r="Y47" s="488"/>
    </row>
    <row r="48" spans="2:26" x14ac:dyDescent="0.25">
      <c r="B48" s="486"/>
      <c r="E48" s="5"/>
      <c r="F48" s="465"/>
      <c r="I48" s="58" t="str">
        <f>IF(G44&lt;&gt;"Unbalanced","","Dark meat")</f>
        <v/>
      </c>
      <c r="J48" s="4" t="str">
        <f>IF(G44&lt;&gt;"Unbalanced","",((D45/D44)*F44)-F45)</f>
        <v/>
      </c>
      <c r="K48" s="465" t="str">
        <f>IF(G44&lt;&gt;"Unbalanced","","lbs")</f>
        <v/>
      </c>
      <c r="T48" s="69"/>
      <c r="U48" s="70"/>
      <c r="V48" s="71"/>
      <c r="W48" s="71"/>
      <c r="Y48" s="488"/>
    </row>
    <row r="49" spans="2:25" x14ac:dyDescent="0.25">
      <c r="B49" s="486"/>
      <c r="Y49" s="488"/>
    </row>
    <row r="50" spans="2:25" ht="15.75" thickBot="1" x14ac:dyDescent="0.3">
      <c r="B50" s="489"/>
      <c r="C50" s="490"/>
      <c r="D50" s="490"/>
      <c r="E50" s="490"/>
      <c r="F50" s="490"/>
      <c r="G50" s="490"/>
      <c r="H50" s="490"/>
      <c r="I50" s="490"/>
      <c r="J50" s="491"/>
      <c r="K50" s="490"/>
      <c r="L50" s="490"/>
      <c r="M50" s="490"/>
      <c r="N50" s="490"/>
      <c r="O50" s="490"/>
      <c r="P50" s="490"/>
      <c r="Q50" s="490"/>
      <c r="R50" s="490"/>
      <c r="S50" s="490"/>
      <c r="T50" s="490"/>
      <c r="U50" s="490"/>
      <c r="V50" s="490"/>
      <c r="W50" s="490"/>
      <c r="X50" s="490"/>
      <c r="Y50" s="492"/>
    </row>
    <row r="51" spans="2:25" ht="15.75" thickTop="1" x14ac:dyDescent="0.25">
      <c r="K51" s="69"/>
      <c r="L51" s="69"/>
      <c r="M51" s="69"/>
      <c r="N51" s="69"/>
      <c r="O51" s="69"/>
      <c r="P51" s="69"/>
      <c r="Q51" s="69"/>
      <c r="R51" s="69"/>
      <c r="S51" s="69"/>
      <c r="T51" s="69"/>
      <c r="U51" s="69"/>
      <c r="V51" s="69"/>
      <c r="W51" s="69"/>
    </row>
    <row r="53" spans="2:25" x14ac:dyDescent="0.25">
      <c r="S53" s="493"/>
    </row>
  </sheetData>
  <sheetProtection formatCells="0" formatColumns="0" formatRows="0" insertColumns="0" insertRows="0" insertHyperlinks="0" deleteRows="0" sort="0" autoFilter="0"/>
  <mergeCells count="26">
    <mergeCell ref="A1:Y1"/>
    <mergeCell ref="L6:N6"/>
    <mergeCell ref="O6:R6"/>
    <mergeCell ref="T6:Y6"/>
    <mergeCell ref="B9:Y9"/>
    <mergeCell ref="B2:P2"/>
    <mergeCell ref="Q2:Y4"/>
    <mergeCell ref="B3:P3"/>
    <mergeCell ref="B4:C4"/>
    <mergeCell ref="D4:J4"/>
    <mergeCell ref="K4:M4"/>
    <mergeCell ref="N4:P4"/>
    <mergeCell ref="B5:Y5"/>
    <mergeCell ref="B6:J6"/>
    <mergeCell ref="G45:K45"/>
    <mergeCell ref="X10:Y20"/>
    <mergeCell ref="B21:Y21"/>
    <mergeCell ref="X22:Y30"/>
    <mergeCell ref="B31:Y31"/>
    <mergeCell ref="X32:Y41"/>
    <mergeCell ref="L42:Y44"/>
    <mergeCell ref="G43:K43"/>
    <mergeCell ref="G44:K44"/>
    <mergeCell ref="W10:W20"/>
    <mergeCell ref="W22:W30"/>
    <mergeCell ref="W32:W41"/>
  </mergeCells>
  <conditionalFormatting sqref="B10:B16">
    <cfRule type="duplicateValues" dxfId="148" priority="3"/>
  </conditionalFormatting>
  <conditionalFormatting sqref="B22:B28">
    <cfRule type="duplicateValues" dxfId="147" priority="2"/>
  </conditionalFormatting>
  <conditionalFormatting sqref="B32:B41">
    <cfRule type="duplicateValues" dxfId="146" priority="1"/>
  </conditionalFormatting>
  <conditionalFormatting sqref="B42:B1048576 B2:B9 B17:B21 B29:B31">
    <cfRule type="duplicateValues" dxfId="145" priority="5"/>
  </conditionalFormatting>
  <conditionalFormatting sqref="G44:K45">
    <cfRule type="expression" dxfId="144" priority="6">
      <formula>$G$44="Unbalanced"</formula>
    </cfRule>
    <cfRule type="expression" dxfId="143" priority="7">
      <formula>$G$44="Balanced"</formula>
    </cfRule>
  </conditionalFormatting>
  <conditionalFormatting sqref="AA10:AA41">
    <cfRule type="containsText" dxfId="142" priority="4" operator="containsText" text="Error">
      <formula>NOT(ISERROR(SEARCH("Error",AA10)))</formula>
    </cfRule>
  </conditionalFormatting>
  <pageMargins left="0.25" right="0.25" top="0.75" bottom="0.75" header="0.3" footer="0.3"/>
  <pageSetup scale="32"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B80B9-1660-4A9E-BB58-3D0F3C1A9181}">
  <sheetPr codeName="Sheet30">
    <pageSetUpPr fitToPage="1"/>
  </sheetPr>
  <dimension ref="A1:Y79"/>
  <sheetViews>
    <sheetView showGridLines="0" topLeftCell="A28" zoomScale="60" zoomScaleNormal="60" workbookViewId="0">
      <selection activeCell="A10" sqref="A10:XFD13"/>
    </sheetView>
  </sheetViews>
  <sheetFormatPr defaultColWidth="9.140625" defaultRowHeight="15" x14ac:dyDescent="0.25"/>
  <cols>
    <col min="1" max="1" width="2.7109375" style="58" customWidth="1"/>
    <col min="2" max="2" width="13.42578125" style="58" customWidth="1"/>
    <col min="3" max="3" width="77.7109375" style="58" customWidth="1"/>
    <col min="4" max="4" width="19.5703125" style="58" customWidth="1"/>
    <col min="5" max="5" width="13" style="58" customWidth="1"/>
    <col min="6" max="6" width="13.28515625" style="58" customWidth="1"/>
    <col min="7" max="7" width="12.140625" style="58" customWidth="1"/>
    <col min="8" max="8" width="10.140625" style="58" customWidth="1"/>
    <col min="9" max="9" width="12.7109375" style="58" customWidth="1"/>
    <col min="10" max="10" width="16.28515625" style="68" customWidth="1"/>
    <col min="11" max="13" width="12" style="58" customWidth="1"/>
    <col min="14" max="14" width="15.85546875" style="58" customWidth="1"/>
    <col min="15" max="19" width="12" style="58" customWidth="1"/>
    <col min="20" max="21" width="12.85546875" style="58" customWidth="1"/>
    <col min="22" max="22" width="19" style="58" bestFit="1" customWidth="1"/>
    <col min="23" max="24" width="12.85546875" style="58" customWidth="1"/>
    <col min="25" max="25" width="46.85546875" style="58" bestFit="1" customWidth="1"/>
    <col min="26" max="26" width="9.42578125" style="58" customWidth="1"/>
    <col min="27" max="16384" width="9.140625" style="58"/>
  </cols>
  <sheetData>
    <row r="1" spans="1:25" ht="238.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60" thickTop="1" thickBot="1" x14ac:dyDescent="0.3">
      <c r="B2" s="1558" t="s">
        <v>1806</v>
      </c>
      <c r="C2" s="1569"/>
      <c r="D2" s="1569"/>
      <c r="E2" s="1569"/>
      <c r="F2" s="1569"/>
      <c r="G2" s="1569"/>
      <c r="H2" s="1569"/>
      <c r="I2" s="1569"/>
      <c r="J2" s="1569"/>
      <c r="K2" s="1569"/>
      <c r="L2" s="1569"/>
      <c r="M2" s="1569"/>
      <c r="N2" s="1569"/>
      <c r="O2" s="1569"/>
      <c r="P2" s="1569"/>
      <c r="Q2" s="1498" t="s">
        <v>1807</v>
      </c>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6.5"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15.75"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5.25" customHeight="1" thickTop="1" thickBot="1" x14ac:dyDescent="0.3">
      <c r="B7" s="1540"/>
      <c r="C7" s="1541"/>
      <c r="D7" s="1541"/>
      <c r="E7" s="1541"/>
      <c r="F7" s="1541"/>
      <c r="G7" s="1541"/>
      <c r="H7" s="1541"/>
      <c r="I7" s="1541"/>
      <c r="J7" s="1541"/>
      <c r="K7" s="1146">
        <v>100124</v>
      </c>
      <c r="L7" s="1542" t="s">
        <v>1681</v>
      </c>
      <c r="M7" s="1542"/>
      <c r="N7" s="1542"/>
      <c r="O7" s="1484" t="s">
        <v>2065</v>
      </c>
      <c r="P7" s="1485"/>
      <c r="Q7" s="1485"/>
      <c r="R7" s="1485"/>
      <c r="S7" s="578">
        <v>1.7413000000000001</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32">
        <f>SUM(U15:U26,U28:U42,U44:U58)</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3.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425"/>
      <c r="C12" s="426"/>
      <c r="D12" s="426"/>
      <c r="E12" s="426"/>
      <c r="F12" s="426"/>
      <c r="G12" s="426"/>
      <c r="H12" s="426"/>
      <c r="I12" s="426"/>
      <c r="J12" s="426"/>
      <c r="K12" s="427">
        <f t="shared" ref="K12:S12" si="0">SUM(K15:K58)</f>
        <v>0</v>
      </c>
      <c r="L12" s="427">
        <f t="shared" si="0"/>
        <v>0</v>
      </c>
      <c r="M12" s="427">
        <f t="shared" si="0"/>
        <v>0</v>
      </c>
      <c r="N12" s="427">
        <f t="shared" si="0"/>
        <v>0</v>
      </c>
      <c r="O12" s="427">
        <f t="shared" si="0"/>
        <v>0</v>
      </c>
      <c r="P12" s="427">
        <f t="shared" si="0"/>
        <v>0</v>
      </c>
      <c r="Q12" s="427">
        <f t="shared" si="0"/>
        <v>0</v>
      </c>
      <c r="R12" s="427">
        <f t="shared" si="0"/>
        <v>0</v>
      </c>
      <c r="S12" s="427">
        <f t="shared" si="0"/>
        <v>0</v>
      </c>
      <c r="T12" s="427">
        <f>SUM(T15:T72)</f>
        <v>0</v>
      </c>
      <c r="U12" s="427">
        <f>SUM(U15:U72)</f>
        <v>0</v>
      </c>
      <c r="V12" s="428">
        <f>SUM(V15:V72)</f>
        <v>0</v>
      </c>
      <c r="W12" s="426"/>
      <c r="X12" s="429"/>
    </row>
    <row r="13" spans="1:25" ht="46.5" thickTop="1" thickBot="1" x14ac:dyDescent="0.3">
      <c r="B13" s="430" t="s">
        <v>1561</v>
      </c>
      <c r="C13" s="431" t="s">
        <v>1562</v>
      </c>
      <c r="D13" s="432" t="s">
        <v>1684</v>
      </c>
      <c r="E13" s="432" t="s">
        <v>1685</v>
      </c>
      <c r="F13" s="432" t="s">
        <v>1686</v>
      </c>
      <c r="G13" s="432" t="s">
        <v>1687</v>
      </c>
      <c r="H13" s="432" t="s">
        <v>1564</v>
      </c>
      <c r="I13" s="432" t="s">
        <v>1809</v>
      </c>
      <c r="J13" s="433" t="s">
        <v>1565</v>
      </c>
      <c r="K13" s="434" t="s">
        <v>1417</v>
      </c>
      <c r="L13" s="434" t="s">
        <v>1418</v>
      </c>
      <c r="M13" s="434" t="s">
        <v>1419</v>
      </c>
      <c r="N13" s="434" t="s">
        <v>1420</v>
      </c>
      <c r="O13" s="434" t="s">
        <v>1421</v>
      </c>
      <c r="P13" s="434" t="s">
        <v>1422</v>
      </c>
      <c r="Q13" s="434" t="s">
        <v>1423</v>
      </c>
      <c r="R13" s="434" t="s">
        <v>1424</v>
      </c>
      <c r="S13" s="434" t="s">
        <v>1425</v>
      </c>
      <c r="T13" s="432" t="s">
        <v>1426</v>
      </c>
      <c r="U13" s="432" t="s">
        <v>1689</v>
      </c>
      <c r="V13" s="432" t="s">
        <v>1567</v>
      </c>
      <c r="W13" s="432" t="s">
        <v>1568</v>
      </c>
      <c r="X13" s="435" t="s">
        <v>1690</v>
      </c>
    </row>
    <row r="14" spans="1:25" ht="16.5" customHeight="1" thickBot="1" x14ac:dyDescent="0.3">
      <c r="B14" s="1627" t="s">
        <v>1810</v>
      </c>
      <c r="C14" s="1628"/>
      <c r="D14" s="1628"/>
      <c r="E14" s="1628"/>
      <c r="F14" s="1628"/>
      <c r="G14" s="1628"/>
      <c r="H14" s="1628"/>
      <c r="I14" s="1628"/>
      <c r="J14" s="1628"/>
      <c r="K14" s="1628"/>
      <c r="L14" s="1628"/>
      <c r="M14" s="1628"/>
      <c r="N14" s="1628"/>
      <c r="O14" s="1628"/>
      <c r="P14" s="1628"/>
      <c r="Q14" s="1628"/>
      <c r="R14" s="1628"/>
      <c r="S14" s="1628"/>
      <c r="T14" s="1628"/>
      <c r="U14" s="1628"/>
      <c r="V14" s="1628"/>
      <c r="W14" s="1628"/>
      <c r="X14" s="1629"/>
    </row>
    <row r="15" spans="1:25" ht="19.5" thickTop="1" x14ac:dyDescent="0.25">
      <c r="B15" s="604">
        <v>136296</v>
      </c>
      <c r="C15" s="707" t="s">
        <v>2096</v>
      </c>
      <c r="D15" s="605">
        <v>1</v>
      </c>
      <c r="E15" s="601">
        <v>0.5</v>
      </c>
      <c r="F15" s="601" t="s">
        <v>1747</v>
      </c>
      <c r="G15" s="601">
        <v>10</v>
      </c>
      <c r="H15" s="602">
        <v>80</v>
      </c>
      <c r="I15" s="601">
        <v>4.43</v>
      </c>
      <c r="J15" s="606">
        <f t="shared" ref="J15:J26" si="1">+$S$7*I15</f>
        <v>7.713959</v>
      </c>
      <c r="K15" s="1002"/>
      <c r="L15" s="1003"/>
      <c r="M15" s="1003"/>
      <c r="N15" s="1003"/>
      <c r="O15" s="1003"/>
      <c r="P15" s="1003"/>
      <c r="Q15" s="1003"/>
      <c r="R15" s="1003"/>
      <c r="S15" s="1004"/>
      <c r="T15" s="436">
        <f t="shared" ref="T15:T58" si="2">SUM(K15:S15)</f>
        <v>0</v>
      </c>
      <c r="U15" s="34">
        <f t="shared" ref="U15:U58" si="3">T15*I15</f>
        <v>0</v>
      </c>
      <c r="V15" s="376">
        <f t="shared" ref="V15:V58" si="4">U15*$S$7</f>
        <v>0</v>
      </c>
      <c r="W15" s="1595" t="s">
        <v>1695</v>
      </c>
      <c r="X15" s="1596"/>
    </row>
    <row r="16" spans="1:25" ht="18.75" x14ac:dyDescent="0.25">
      <c r="B16" s="607">
        <v>271106</v>
      </c>
      <c r="C16" s="708" t="s">
        <v>2097</v>
      </c>
      <c r="D16" s="609">
        <v>1</v>
      </c>
      <c r="E16" s="610" t="s">
        <v>1747</v>
      </c>
      <c r="F16" s="610" t="s">
        <v>1747</v>
      </c>
      <c r="G16" s="610">
        <v>7.5</v>
      </c>
      <c r="H16" s="611">
        <v>120</v>
      </c>
      <c r="I16" s="610">
        <v>6.64</v>
      </c>
      <c r="J16" s="612">
        <f t="shared" si="1"/>
        <v>11.562232</v>
      </c>
      <c r="K16" s="1005"/>
      <c r="L16" s="1006"/>
      <c r="M16" s="1006"/>
      <c r="N16" s="1006"/>
      <c r="O16" s="1006"/>
      <c r="P16" s="1006"/>
      <c r="Q16" s="1006"/>
      <c r="R16" s="1006"/>
      <c r="S16" s="1007"/>
      <c r="T16" s="437">
        <f t="shared" si="2"/>
        <v>0</v>
      </c>
      <c r="U16" s="30">
        <f t="shared" si="3"/>
        <v>0</v>
      </c>
      <c r="V16" s="370">
        <f t="shared" si="4"/>
        <v>0</v>
      </c>
      <c r="W16" s="1652"/>
      <c r="X16" s="1622"/>
    </row>
    <row r="17" spans="2:25" ht="22.5" customHeight="1" x14ac:dyDescent="0.25">
      <c r="B17" s="607">
        <v>285328</v>
      </c>
      <c r="C17" s="708" t="s">
        <v>2098</v>
      </c>
      <c r="D17" s="609">
        <v>2</v>
      </c>
      <c r="E17" s="610" t="s">
        <v>1747</v>
      </c>
      <c r="F17" s="610" t="s">
        <v>1747</v>
      </c>
      <c r="G17" s="610">
        <v>28</v>
      </c>
      <c r="H17" s="611">
        <v>87</v>
      </c>
      <c r="I17" s="610">
        <v>18</v>
      </c>
      <c r="J17" s="612">
        <f t="shared" si="1"/>
        <v>31.343400000000003</v>
      </c>
      <c r="K17" s="1005"/>
      <c r="L17" s="1006"/>
      <c r="M17" s="1006"/>
      <c r="N17" s="1006"/>
      <c r="O17" s="1006"/>
      <c r="P17" s="1006"/>
      <c r="Q17" s="1006"/>
      <c r="R17" s="1006"/>
      <c r="S17" s="1007"/>
      <c r="T17" s="437">
        <f t="shared" si="2"/>
        <v>0</v>
      </c>
      <c r="U17" s="30">
        <f t="shared" si="3"/>
        <v>0</v>
      </c>
      <c r="V17" s="370">
        <f t="shared" si="4"/>
        <v>0</v>
      </c>
      <c r="W17" s="1652"/>
      <c r="X17" s="1622"/>
    </row>
    <row r="18" spans="2:25" ht="18.75" x14ac:dyDescent="0.25">
      <c r="B18" s="607">
        <v>284728</v>
      </c>
      <c r="C18" s="708" t="s">
        <v>2099</v>
      </c>
      <c r="D18" s="609">
        <v>2</v>
      </c>
      <c r="E18" s="610" t="s">
        <v>1747</v>
      </c>
      <c r="F18" s="610" t="s">
        <v>1747</v>
      </c>
      <c r="G18" s="610">
        <v>28</v>
      </c>
      <c r="H18" s="611">
        <v>106</v>
      </c>
      <c r="I18" s="610">
        <v>21</v>
      </c>
      <c r="J18" s="612">
        <f t="shared" si="1"/>
        <v>36.567300000000003</v>
      </c>
      <c r="K18" s="1005"/>
      <c r="L18" s="1006"/>
      <c r="M18" s="1006"/>
      <c r="N18" s="1006"/>
      <c r="O18" s="1006"/>
      <c r="P18" s="1006"/>
      <c r="Q18" s="1006"/>
      <c r="R18" s="1006"/>
      <c r="S18" s="1007"/>
      <c r="T18" s="437">
        <f t="shared" si="2"/>
        <v>0</v>
      </c>
      <c r="U18" s="30">
        <f t="shared" si="3"/>
        <v>0</v>
      </c>
      <c r="V18" s="370">
        <f t="shared" si="4"/>
        <v>0</v>
      </c>
      <c r="W18" s="1652"/>
      <c r="X18" s="1622"/>
    </row>
    <row r="19" spans="2:25" ht="37.5" x14ac:dyDescent="0.25">
      <c r="B19" s="607">
        <v>285428</v>
      </c>
      <c r="C19" s="708" t="s">
        <v>2100</v>
      </c>
      <c r="D19" s="609">
        <v>2</v>
      </c>
      <c r="E19" s="610" t="s">
        <v>1747</v>
      </c>
      <c r="F19" s="610" t="s">
        <v>1747</v>
      </c>
      <c r="G19" s="610">
        <v>28</v>
      </c>
      <c r="H19" s="611">
        <v>102</v>
      </c>
      <c r="I19" s="610">
        <v>21.08</v>
      </c>
      <c r="J19" s="612">
        <f t="shared" si="1"/>
        <v>36.706603999999999</v>
      </c>
      <c r="K19" s="1005"/>
      <c r="L19" s="1006"/>
      <c r="M19" s="1006"/>
      <c r="N19" s="1006"/>
      <c r="O19" s="1006"/>
      <c r="P19" s="1006"/>
      <c r="Q19" s="1006"/>
      <c r="R19" s="1006"/>
      <c r="S19" s="1007"/>
      <c r="T19" s="437">
        <f t="shared" si="2"/>
        <v>0</v>
      </c>
      <c r="U19" s="30">
        <f t="shared" si="3"/>
        <v>0</v>
      </c>
      <c r="V19" s="370">
        <f t="shared" si="4"/>
        <v>0</v>
      </c>
      <c r="W19" s="1652"/>
      <c r="X19" s="1622"/>
    </row>
    <row r="20" spans="2:25" ht="18.75" x14ac:dyDescent="0.25">
      <c r="B20" s="607">
        <v>144783</v>
      </c>
      <c r="C20" s="708" t="s">
        <v>2101</v>
      </c>
      <c r="D20" s="609">
        <v>2</v>
      </c>
      <c r="E20" s="610" t="s">
        <v>1747</v>
      </c>
      <c r="F20" s="610" t="s">
        <v>1747</v>
      </c>
      <c r="G20" s="610">
        <v>30</v>
      </c>
      <c r="H20" s="611">
        <v>147</v>
      </c>
      <c r="I20" s="610">
        <v>27.63</v>
      </c>
      <c r="J20" s="612">
        <f t="shared" si="1"/>
        <v>48.112119</v>
      </c>
      <c r="K20" s="1005"/>
      <c r="L20" s="1006"/>
      <c r="M20" s="1006"/>
      <c r="N20" s="1006"/>
      <c r="O20" s="1006"/>
      <c r="P20" s="1006"/>
      <c r="Q20" s="1006"/>
      <c r="R20" s="1006"/>
      <c r="S20" s="1007"/>
      <c r="T20" s="437">
        <f t="shared" si="2"/>
        <v>0</v>
      </c>
      <c r="U20" s="30">
        <f t="shared" si="3"/>
        <v>0</v>
      </c>
      <c r="V20" s="370">
        <f t="shared" si="4"/>
        <v>0</v>
      </c>
      <c r="W20" s="1652"/>
      <c r="X20" s="1622"/>
    </row>
    <row r="21" spans="2:25" ht="37.5" x14ac:dyDescent="0.25">
      <c r="B21" s="607">
        <v>317004</v>
      </c>
      <c r="C21" s="708" t="s">
        <v>2102</v>
      </c>
      <c r="D21" s="609">
        <v>2</v>
      </c>
      <c r="E21" s="610" t="s">
        <v>1747</v>
      </c>
      <c r="F21" s="610" t="s">
        <v>1747</v>
      </c>
      <c r="G21" s="610">
        <v>44</v>
      </c>
      <c r="H21" s="611">
        <v>213</v>
      </c>
      <c r="I21" s="610">
        <v>42.26</v>
      </c>
      <c r="J21" s="612">
        <f t="shared" si="1"/>
        <v>73.587338000000003</v>
      </c>
      <c r="K21" s="1005"/>
      <c r="L21" s="1006"/>
      <c r="M21" s="1006"/>
      <c r="N21" s="1006"/>
      <c r="O21" s="1006"/>
      <c r="P21" s="1006"/>
      <c r="Q21" s="1006"/>
      <c r="R21" s="1006"/>
      <c r="S21" s="1007"/>
      <c r="T21" s="437">
        <f t="shared" si="2"/>
        <v>0</v>
      </c>
      <c r="U21" s="30">
        <f t="shared" si="3"/>
        <v>0</v>
      </c>
      <c r="V21" s="370">
        <f t="shared" si="4"/>
        <v>0</v>
      </c>
      <c r="W21" s="1652"/>
      <c r="X21" s="1622"/>
    </row>
    <row r="22" spans="2:25" ht="24.75" customHeight="1" x14ac:dyDescent="0.25">
      <c r="B22" s="581">
        <v>136275</v>
      </c>
      <c r="C22" s="709" t="s">
        <v>2103</v>
      </c>
      <c r="D22" s="672">
        <v>2</v>
      </c>
      <c r="E22" s="567" t="s">
        <v>1747</v>
      </c>
      <c r="F22" s="567" t="s">
        <v>1747</v>
      </c>
      <c r="G22" s="567">
        <v>28</v>
      </c>
      <c r="H22" s="566">
        <v>142</v>
      </c>
      <c r="I22" s="567">
        <v>29.26</v>
      </c>
      <c r="J22" s="612">
        <f t="shared" si="1"/>
        <v>50.950438000000005</v>
      </c>
      <c r="K22" s="995"/>
      <c r="L22" s="964"/>
      <c r="M22" s="964"/>
      <c r="N22" s="964"/>
      <c r="O22" s="964"/>
      <c r="P22" s="964"/>
      <c r="Q22" s="964"/>
      <c r="R22" s="964"/>
      <c r="S22" s="996"/>
      <c r="T22" s="437">
        <f t="shared" si="2"/>
        <v>0</v>
      </c>
      <c r="U22" s="30">
        <f t="shared" si="3"/>
        <v>0</v>
      </c>
      <c r="V22" s="370">
        <f t="shared" si="4"/>
        <v>0</v>
      </c>
      <c r="W22" s="1574"/>
      <c r="X22" s="1575"/>
    </row>
    <row r="23" spans="2:25" ht="37.5" x14ac:dyDescent="0.25">
      <c r="B23" s="595">
        <v>285628</v>
      </c>
      <c r="C23" s="709" t="s">
        <v>2104</v>
      </c>
      <c r="D23" s="672">
        <v>2</v>
      </c>
      <c r="E23" s="567" t="s">
        <v>1747</v>
      </c>
      <c r="F23" s="567" t="s">
        <v>1747</v>
      </c>
      <c r="G23" s="567">
        <v>28</v>
      </c>
      <c r="H23" s="566">
        <v>142</v>
      </c>
      <c r="I23" s="567">
        <v>29.26</v>
      </c>
      <c r="J23" s="612">
        <f t="shared" si="1"/>
        <v>50.950438000000005</v>
      </c>
      <c r="K23" s="995"/>
      <c r="L23" s="964"/>
      <c r="M23" s="964"/>
      <c r="N23" s="964"/>
      <c r="O23" s="964"/>
      <c r="P23" s="964"/>
      <c r="Q23" s="964"/>
      <c r="R23" s="964"/>
      <c r="S23" s="996"/>
      <c r="T23" s="437">
        <f t="shared" si="2"/>
        <v>0</v>
      </c>
      <c r="U23" s="30">
        <f t="shared" si="3"/>
        <v>0</v>
      </c>
      <c r="V23" s="370">
        <f t="shared" si="4"/>
        <v>0</v>
      </c>
      <c r="W23" s="1574"/>
      <c r="X23" s="1575"/>
    </row>
    <row r="24" spans="2:25" ht="18.75" x14ac:dyDescent="0.25">
      <c r="B24" s="595">
        <v>19200</v>
      </c>
      <c r="C24" s="709" t="s">
        <v>2105</v>
      </c>
      <c r="D24" s="672">
        <v>2</v>
      </c>
      <c r="E24" s="567" t="s">
        <v>1747</v>
      </c>
      <c r="F24" s="567" t="s">
        <v>1747</v>
      </c>
      <c r="G24" s="567">
        <v>30</v>
      </c>
      <c r="H24" s="566">
        <v>184</v>
      </c>
      <c r="I24" s="567">
        <v>29.53</v>
      </c>
      <c r="J24" s="612">
        <f t="shared" si="1"/>
        <v>51.420589000000007</v>
      </c>
      <c r="K24" s="995"/>
      <c r="L24" s="964"/>
      <c r="M24" s="964"/>
      <c r="N24" s="964"/>
      <c r="O24" s="964"/>
      <c r="P24" s="964"/>
      <c r="Q24" s="964"/>
      <c r="R24" s="964"/>
      <c r="S24" s="996"/>
      <c r="T24" s="437">
        <f t="shared" si="2"/>
        <v>0</v>
      </c>
      <c r="U24" s="30">
        <f t="shared" si="3"/>
        <v>0</v>
      </c>
      <c r="V24" s="370">
        <f t="shared" si="4"/>
        <v>0</v>
      </c>
      <c r="W24" s="1574"/>
      <c r="X24" s="1575"/>
    </row>
    <row r="25" spans="2:25" ht="22.5" customHeight="1" x14ac:dyDescent="0.25">
      <c r="B25" s="595">
        <v>33038</v>
      </c>
      <c r="C25" s="709" t="s">
        <v>2106</v>
      </c>
      <c r="D25" s="672">
        <v>2</v>
      </c>
      <c r="E25" s="567" t="s">
        <v>1747</v>
      </c>
      <c r="F25" s="567" t="s">
        <v>1747</v>
      </c>
      <c r="G25" s="567">
        <v>40</v>
      </c>
      <c r="H25" s="566">
        <v>245</v>
      </c>
      <c r="I25" s="567">
        <v>40.79</v>
      </c>
      <c r="J25" s="612">
        <f t="shared" si="1"/>
        <v>71.027626999999995</v>
      </c>
      <c r="K25" s="995"/>
      <c r="L25" s="964"/>
      <c r="M25" s="964"/>
      <c r="N25" s="964"/>
      <c r="O25" s="964"/>
      <c r="P25" s="964"/>
      <c r="Q25" s="964"/>
      <c r="R25" s="964"/>
      <c r="S25" s="996"/>
      <c r="T25" s="437">
        <f t="shared" si="2"/>
        <v>0</v>
      </c>
      <c r="U25" s="30">
        <f t="shared" si="3"/>
        <v>0</v>
      </c>
      <c r="V25" s="370">
        <f t="shared" si="4"/>
        <v>0</v>
      </c>
      <c r="W25" s="1574"/>
      <c r="X25" s="1575"/>
    </row>
    <row r="26" spans="2:25" ht="19.5" thickBot="1" x14ac:dyDescent="0.3">
      <c r="B26" s="582" t="s">
        <v>2107</v>
      </c>
      <c r="C26" s="613" t="s">
        <v>2108</v>
      </c>
      <c r="D26" s="614">
        <v>2</v>
      </c>
      <c r="E26" s="587" t="s">
        <v>1747</v>
      </c>
      <c r="F26" s="587" t="s">
        <v>1747</v>
      </c>
      <c r="G26" s="587">
        <v>40</v>
      </c>
      <c r="H26" s="585">
        <v>284</v>
      </c>
      <c r="I26" s="587">
        <v>45.06</v>
      </c>
      <c r="J26" s="710">
        <f t="shared" si="1"/>
        <v>78.462978000000007</v>
      </c>
      <c r="K26" s="1000"/>
      <c r="L26" s="983"/>
      <c r="M26" s="983"/>
      <c r="N26" s="983"/>
      <c r="O26" s="983"/>
      <c r="P26" s="983"/>
      <c r="Q26" s="983"/>
      <c r="R26" s="983"/>
      <c r="S26" s="1001"/>
      <c r="T26" s="438">
        <f t="shared" si="2"/>
        <v>0</v>
      </c>
      <c r="U26" s="33">
        <f t="shared" si="3"/>
        <v>0</v>
      </c>
      <c r="V26" s="377">
        <f t="shared" si="4"/>
        <v>0</v>
      </c>
      <c r="W26" s="1597"/>
      <c r="X26" s="1598"/>
    </row>
    <row r="27" spans="2:25" ht="20.25" thickTop="1" thickBot="1" x14ac:dyDescent="0.35">
      <c r="B27" s="1714" t="s">
        <v>1818</v>
      </c>
      <c r="C27" s="1715"/>
      <c r="D27" s="1715"/>
      <c r="E27" s="1715"/>
      <c r="F27" s="1715"/>
      <c r="G27" s="1715"/>
      <c r="H27" s="1715"/>
      <c r="I27" s="1715"/>
      <c r="J27" s="1715"/>
      <c r="K27" s="1715"/>
      <c r="L27" s="1715"/>
      <c r="M27" s="1715"/>
      <c r="N27" s="1715"/>
      <c r="O27" s="1715"/>
      <c r="P27" s="1715"/>
      <c r="Q27" s="1715"/>
      <c r="R27" s="1715"/>
      <c r="S27" s="1715"/>
      <c r="T27" s="1715">
        <f t="shared" si="2"/>
        <v>0</v>
      </c>
      <c r="U27" s="1715">
        <f t="shared" si="3"/>
        <v>0</v>
      </c>
      <c r="V27" s="1715">
        <f t="shared" si="4"/>
        <v>0</v>
      </c>
      <c r="W27" s="1715" t="s">
        <v>1695</v>
      </c>
      <c r="X27" s="1716"/>
      <c r="Y27" s="439" t="s">
        <v>1819</v>
      </c>
    </row>
    <row r="28" spans="2:25" ht="24.75" customHeight="1" x14ac:dyDescent="0.25">
      <c r="B28" s="607">
        <v>209903</v>
      </c>
      <c r="C28" s="708" t="s">
        <v>2109</v>
      </c>
      <c r="D28" s="617">
        <v>2</v>
      </c>
      <c r="E28" s="610" t="s">
        <v>1747</v>
      </c>
      <c r="F28" s="610" t="s">
        <v>1747</v>
      </c>
      <c r="G28" s="610">
        <v>12</v>
      </c>
      <c r="H28" s="611">
        <v>64</v>
      </c>
      <c r="I28" s="610">
        <v>10.7</v>
      </c>
      <c r="J28" s="580">
        <f t="shared" ref="J28:J42" si="5">+$S$7*I28</f>
        <v>18.631909999999998</v>
      </c>
      <c r="K28" s="1009"/>
      <c r="L28" s="1006"/>
      <c r="M28" s="1006"/>
      <c r="N28" s="1006"/>
      <c r="O28" s="1006"/>
      <c r="P28" s="1006"/>
      <c r="Q28" s="1006"/>
      <c r="R28" s="1006"/>
      <c r="S28" s="1007"/>
      <c r="T28" s="473">
        <f t="shared" si="2"/>
        <v>0</v>
      </c>
      <c r="U28" s="8">
        <f t="shared" si="3"/>
        <v>0</v>
      </c>
      <c r="V28" s="330">
        <f t="shared" si="4"/>
        <v>0</v>
      </c>
      <c r="W28" s="1640" t="s">
        <v>1695</v>
      </c>
      <c r="X28" s="1617"/>
      <c r="Y28" s="504" t="str">
        <f t="shared" ref="Y28:Y42" si="6">IF($J$68="","",$J$68/I28)</f>
        <v/>
      </c>
    </row>
    <row r="29" spans="2:25" ht="37.5" x14ac:dyDescent="0.25">
      <c r="B29" s="607">
        <v>209918</v>
      </c>
      <c r="C29" s="708" t="s">
        <v>2110</v>
      </c>
      <c r="D29" s="617">
        <v>2</v>
      </c>
      <c r="E29" s="610" t="s">
        <v>1747</v>
      </c>
      <c r="F29" s="610" t="s">
        <v>1747</v>
      </c>
      <c r="G29" s="610">
        <v>18</v>
      </c>
      <c r="H29" s="611">
        <v>96</v>
      </c>
      <c r="I29" s="610">
        <v>10.7</v>
      </c>
      <c r="J29" s="618">
        <f t="shared" si="5"/>
        <v>18.631909999999998</v>
      </c>
      <c r="K29" s="1009"/>
      <c r="L29" s="1006"/>
      <c r="M29" s="1006"/>
      <c r="N29" s="1006"/>
      <c r="O29" s="1006"/>
      <c r="P29" s="1006"/>
      <c r="Q29" s="1006"/>
      <c r="R29" s="1006"/>
      <c r="S29" s="1007"/>
      <c r="T29" s="442">
        <f t="shared" si="2"/>
        <v>0</v>
      </c>
      <c r="U29" s="2">
        <f t="shared" si="3"/>
        <v>0</v>
      </c>
      <c r="V29" s="13">
        <f t="shared" si="4"/>
        <v>0</v>
      </c>
      <c r="W29" s="1640"/>
      <c r="X29" s="1617"/>
      <c r="Y29" s="504" t="str">
        <f t="shared" si="6"/>
        <v/>
      </c>
    </row>
    <row r="30" spans="2:25" ht="37.5" x14ac:dyDescent="0.25">
      <c r="B30" s="607">
        <v>230324</v>
      </c>
      <c r="C30" s="708" t="s">
        <v>2111</v>
      </c>
      <c r="D30" s="617">
        <v>2</v>
      </c>
      <c r="E30" s="610" t="s">
        <v>1747</v>
      </c>
      <c r="F30" s="610" t="s">
        <v>1747</v>
      </c>
      <c r="G30" s="610">
        <v>24.68</v>
      </c>
      <c r="H30" s="611">
        <v>140</v>
      </c>
      <c r="I30" s="610">
        <v>25.5</v>
      </c>
      <c r="J30" s="618">
        <f t="shared" si="5"/>
        <v>44.403150000000004</v>
      </c>
      <c r="K30" s="1009"/>
      <c r="L30" s="1006"/>
      <c r="M30" s="1006"/>
      <c r="N30" s="1006"/>
      <c r="O30" s="1006"/>
      <c r="P30" s="1006"/>
      <c r="Q30" s="1006"/>
      <c r="R30" s="1006"/>
      <c r="S30" s="1007"/>
      <c r="T30" s="442">
        <f t="shared" si="2"/>
        <v>0</v>
      </c>
      <c r="U30" s="2">
        <f t="shared" si="3"/>
        <v>0</v>
      </c>
      <c r="V30" s="13">
        <f t="shared" si="4"/>
        <v>0</v>
      </c>
      <c r="W30" s="1640"/>
      <c r="X30" s="1617"/>
      <c r="Y30" s="504" t="str">
        <f t="shared" si="6"/>
        <v/>
      </c>
    </row>
    <row r="31" spans="2:25" ht="24" customHeight="1" x14ac:dyDescent="0.25">
      <c r="B31" s="607">
        <v>231812</v>
      </c>
      <c r="C31" s="708" t="s">
        <v>2112</v>
      </c>
      <c r="D31" s="617">
        <v>2</v>
      </c>
      <c r="E31" s="610" t="s">
        <v>1747</v>
      </c>
      <c r="F31" s="610" t="s">
        <v>1747</v>
      </c>
      <c r="G31" s="610">
        <v>12</v>
      </c>
      <c r="H31" s="611">
        <v>64</v>
      </c>
      <c r="I31" s="610">
        <v>12.13</v>
      </c>
      <c r="J31" s="618">
        <f t="shared" si="5"/>
        <v>21.121969000000004</v>
      </c>
      <c r="K31" s="1009"/>
      <c r="L31" s="1006"/>
      <c r="M31" s="1006"/>
      <c r="N31" s="1006"/>
      <c r="O31" s="1006"/>
      <c r="P31" s="1006"/>
      <c r="Q31" s="1006"/>
      <c r="R31" s="1006"/>
      <c r="S31" s="1007"/>
      <c r="T31" s="442">
        <f t="shared" si="2"/>
        <v>0</v>
      </c>
      <c r="U31" s="2">
        <f t="shared" si="3"/>
        <v>0</v>
      </c>
      <c r="V31" s="13">
        <f t="shared" si="4"/>
        <v>0</v>
      </c>
      <c r="W31" s="1640"/>
      <c r="X31" s="1617"/>
      <c r="Y31" s="504" t="str">
        <f t="shared" si="6"/>
        <v/>
      </c>
    </row>
    <row r="32" spans="2:25" ht="28.5" customHeight="1" x14ac:dyDescent="0.25">
      <c r="B32" s="607">
        <v>231818</v>
      </c>
      <c r="C32" s="708" t="s">
        <v>2113</v>
      </c>
      <c r="D32" s="617">
        <v>2</v>
      </c>
      <c r="E32" s="610" t="s">
        <v>1747</v>
      </c>
      <c r="F32" s="610" t="s">
        <v>1747</v>
      </c>
      <c r="G32" s="610">
        <v>18</v>
      </c>
      <c r="H32" s="611">
        <v>96</v>
      </c>
      <c r="I32" s="610">
        <v>18.2</v>
      </c>
      <c r="J32" s="618">
        <f t="shared" si="5"/>
        <v>31.691659999999999</v>
      </c>
      <c r="K32" s="1009"/>
      <c r="L32" s="1006"/>
      <c r="M32" s="1006"/>
      <c r="N32" s="1006"/>
      <c r="O32" s="1006"/>
      <c r="P32" s="1006"/>
      <c r="Q32" s="1006"/>
      <c r="R32" s="1006"/>
      <c r="S32" s="1007"/>
      <c r="T32" s="442">
        <f t="shared" si="2"/>
        <v>0</v>
      </c>
      <c r="U32" s="2">
        <f t="shared" si="3"/>
        <v>0</v>
      </c>
      <c r="V32" s="13">
        <f t="shared" si="4"/>
        <v>0</v>
      </c>
      <c r="W32" s="1640"/>
      <c r="X32" s="1617"/>
      <c r="Y32" s="504" t="str">
        <f t="shared" si="6"/>
        <v/>
      </c>
    </row>
    <row r="33" spans="2:25" ht="37.5" x14ac:dyDescent="0.25">
      <c r="B33" s="607">
        <v>231918</v>
      </c>
      <c r="C33" s="708" t="s">
        <v>2114</v>
      </c>
      <c r="D33" s="617">
        <v>2</v>
      </c>
      <c r="E33" s="610" t="s">
        <v>1747</v>
      </c>
      <c r="F33" s="610" t="s">
        <v>1747</v>
      </c>
      <c r="G33" s="610">
        <v>18</v>
      </c>
      <c r="H33" s="611">
        <v>96</v>
      </c>
      <c r="I33" s="610">
        <v>18.2</v>
      </c>
      <c r="J33" s="618">
        <f t="shared" si="5"/>
        <v>31.691659999999999</v>
      </c>
      <c r="K33" s="1009"/>
      <c r="L33" s="1006"/>
      <c r="M33" s="1006"/>
      <c r="N33" s="1006"/>
      <c r="O33" s="1006"/>
      <c r="P33" s="1006"/>
      <c r="Q33" s="1006"/>
      <c r="R33" s="1006"/>
      <c r="S33" s="1007"/>
      <c r="T33" s="442">
        <f t="shared" si="2"/>
        <v>0</v>
      </c>
      <c r="U33" s="2">
        <f t="shared" si="3"/>
        <v>0</v>
      </c>
      <c r="V33" s="13">
        <f t="shared" si="4"/>
        <v>0</v>
      </c>
      <c r="W33" s="1640"/>
      <c r="X33" s="1617"/>
      <c r="Y33" s="504" t="str">
        <f t="shared" si="6"/>
        <v/>
      </c>
    </row>
    <row r="34" spans="2:25" ht="23.25" customHeight="1" x14ac:dyDescent="0.25">
      <c r="B34" s="607">
        <v>257412</v>
      </c>
      <c r="C34" s="708" t="s">
        <v>2115</v>
      </c>
      <c r="D34" s="617">
        <v>1</v>
      </c>
      <c r="E34" s="610" t="s">
        <v>1747</v>
      </c>
      <c r="F34" s="610" t="s">
        <v>1747</v>
      </c>
      <c r="G34" s="610">
        <v>12</v>
      </c>
      <c r="H34" s="611">
        <v>116</v>
      </c>
      <c r="I34" s="610">
        <v>12.13</v>
      </c>
      <c r="J34" s="618">
        <f t="shared" si="5"/>
        <v>21.121969000000004</v>
      </c>
      <c r="K34" s="1009"/>
      <c r="L34" s="1006"/>
      <c r="M34" s="1006"/>
      <c r="N34" s="1006"/>
      <c r="O34" s="1006"/>
      <c r="P34" s="1006"/>
      <c r="Q34" s="1006"/>
      <c r="R34" s="1006"/>
      <c r="S34" s="1007"/>
      <c r="T34" s="442">
        <f t="shared" si="2"/>
        <v>0</v>
      </c>
      <c r="U34" s="2">
        <f t="shared" si="3"/>
        <v>0</v>
      </c>
      <c r="V34" s="13">
        <f t="shared" si="4"/>
        <v>0</v>
      </c>
      <c r="W34" s="1640"/>
      <c r="X34" s="1617"/>
      <c r="Y34" s="504" t="str">
        <f t="shared" si="6"/>
        <v/>
      </c>
    </row>
    <row r="35" spans="2:25" ht="37.5" x14ac:dyDescent="0.25">
      <c r="B35" s="607">
        <v>286228</v>
      </c>
      <c r="C35" s="708" t="s">
        <v>2116</v>
      </c>
      <c r="D35" s="617">
        <v>2</v>
      </c>
      <c r="E35" s="610" t="s">
        <v>1747</v>
      </c>
      <c r="F35" s="610" t="s">
        <v>1747</v>
      </c>
      <c r="G35" s="610">
        <v>28</v>
      </c>
      <c r="H35" s="611">
        <v>102</v>
      </c>
      <c r="I35" s="610">
        <v>20.98</v>
      </c>
      <c r="J35" s="618">
        <f t="shared" si="5"/>
        <v>36.532474000000001</v>
      </c>
      <c r="K35" s="1009"/>
      <c r="L35" s="1006"/>
      <c r="M35" s="1006"/>
      <c r="N35" s="1006"/>
      <c r="O35" s="1006"/>
      <c r="P35" s="1006"/>
      <c r="Q35" s="1006"/>
      <c r="R35" s="1006"/>
      <c r="S35" s="1007"/>
      <c r="T35" s="442">
        <f t="shared" si="2"/>
        <v>0</v>
      </c>
      <c r="U35" s="2">
        <f t="shared" si="3"/>
        <v>0</v>
      </c>
      <c r="V35" s="13">
        <f t="shared" si="4"/>
        <v>0</v>
      </c>
      <c r="W35" s="1640"/>
      <c r="X35" s="1617"/>
      <c r="Y35" s="504" t="str">
        <f t="shared" si="6"/>
        <v/>
      </c>
    </row>
    <row r="36" spans="2:25" ht="37.5" x14ac:dyDescent="0.25">
      <c r="B36" s="607">
        <v>644820</v>
      </c>
      <c r="C36" s="708" t="s">
        <v>2117</v>
      </c>
      <c r="D36" s="617">
        <v>2</v>
      </c>
      <c r="E36" s="610" t="s">
        <v>1747</v>
      </c>
      <c r="F36" s="610" t="s">
        <v>1747</v>
      </c>
      <c r="G36" s="610">
        <v>20</v>
      </c>
      <c r="H36" s="611">
        <v>106</v>
      </c>
      <c r="I36" s="610">
        <v>21.74</v>
      </c>
      <c r="J36" s="618">
        <f t="shared" si="5"/>
        <v>37.855862000000002</v>
      </c>
      <c r="K36" s="1009"/>
      <c r="L36" s="1006"/>
      <c r="M36" s="1006"/>
      <c r="N36" s="1006"/>
      <c r="O36" s="1006"/>
      <c r="P36" s="1006"/>
      <c r="Q36" s="1006"/>
      <c r="R36" s="1006"/>
      <c r="S36" s="1007"/>
      <c r="T36" s="442">
        <f t="shared" si="2"/>
        <v>0</v>
      </c>
      <c r="U36" s="2">
        <f t="shared" si="3"/>
        <v>0</v>
      </c>
      <c r="V36" s="13">
        <f t="shared" si="4"/>
        <v>0</v>
      </c>
      <c r="W36" s="1640"/>
      <c r="X36" s="1617"/>
      <c r="Y36" s="504" t="str">
        <f t="shared" si="6"/>
        <v/>
      </c>
    </row>
    <row r="37" spans="2:25" ht="37.5" x14ac:dyDescent="0.25">
      <c r="B37" s="607">
        <v>846902</v>
      </c>
      <c r="C37" s="708" t="s">
        <v>2118</v>
      </c>
      <c r="D37" s="617">
        <v>2</v>
      </c>
      <c r="E37" s="567" t="s">
        <v>1747</v>
      </c>
      <c r="F37" s="567" t="s">
        <v>1747</v>
      </c>
      <c r="G37" s="610">
        <v>16.5</v>
      </c>
      <c r="H37" s="611">
        <v>98</v>
      </c>
      <c r="I37" s="610">
        <v>16.91</v>
      </c>
      <c r="J37" s="618">
        <f t="shared" si="5"/>
        <v>29.445383000000003</v>
      </c>
      <c r="K37" s="1009"/>
      <c r="L37" s="1006"/>
      <c r="M37" s="1006"/>
      <c r="N37" s="1006"/>
      <c r="O37" s="1006"/>
      <c r="P37" s="1006"/>
      <c r="Q37" s="1006"/>
      <c r="R37" s="1006"/>
      <c r="S37" s="1007"/>
      <c r="T37" s="442">
        <f t="shared" si="2"/>
        <v>0</v>
      </c>
      <c r="U37" s="2">
        <f t="shared" si="3"/>
        <v>0</v>
      </c>
      <c r="V37" s="13">
        <f t="shared" si="4"/>
        <v>0</v>
      </c>
      <c r="W37" s="1640"/>
      <c r="X37" s="1617"/>
      <c r="Y37" s="504" t="str">
        <f t="shared" si="6"/>
        <v/>
      </c>
    </row>
    <row r="38" spans="2:25" ht="37.5" x14ac:dyDescent="0.25">
      <c r="B38" s="607">
        <v>878403</v>
      </c>
      <c r="C38" s="708" t="s">
        <v>2119</v>
      </c>
      <c r="D38" s="617">
        <v>2</v>
      </c>
      <c r="E38" s="567" t="s">
        <v>1747</v>
      </c>
      <c r="F38" s="567" t="s">
        <v>1747</v>
      </c>
      <c r="G38" s="610">
        <v>40.119999999999997</v>
      </c>
      <c r="H38" s="611">
        <v>219</v>
      </c>
      <c r="I38" s="610">
        <v>36.28</v>
      </c>
      <c r="J38" s="618">
        <f t="shared" si="5"/>
        <v>63.174364000000004</v>
      </c>
      <c r="K38" s="1009"/>
      <c r="L38" s="1006"/>
      <c r="M38" s="1006"/>
      <c r="N38" s="1006"/>
      <c r="O38" s="1006"/>
      <c r="P38" s="1006"/>
      <c r="Q38" s="1006"/>
      <c r="R38" s="1006"/>
      <c r="S38" s="1007"/>
      <c r="T38" s="442">
        <f t="shared" si="2"/>
        <v>0</v>
      </c>
      <c r="U38" s="2">
        <f t="shared" si="3"/>
        <v>0</v>
      </c>
      <c r="V38" s="13">
        <f t="shared" si="4"/>
        <v>0</v>
      </c>
      <c r="W38" s="1640"/>
      <c r="X38" s="1617"/>
      <c r="Y38" s="504" t="str">
        <f t="shared" si="6"/>
        <v/>
      </c>
    </row>
    <row r="39" spans="2:25" ht="37.5" x14ac:dyDescent="0.25">
      <c r="B39" s="581">
        <v>136374</v>
      </c>
      <c r="C39" s="709" t="s">
        <v>2120</v>
      </c>
      <c r="D39" s="617">
        <v>1</v>
      </c>
      <c r="E39" s="567" t="s">
        <v>1747</v>
      </c>
      <c r="F39" s="567" t="s">
        <v>1747</v>
      </c>
      <c r="G39" s="567">
        <v>15</v>
      </c>
      <c r="H39" s="566">
        <v>200</v>
      </c>
      <c r="I39" s="567">
        <v>15.87</v>
      </c>
      <c r="J39" s="618">
        <f t="shared" si="5"/>
        <v>27.634430999999999</v>
      </c>
      <c r="K39" s="963"/>
      <c r="L39" s="964"/>
      <c r="M39" s="964"/>
      <c r="N39" s="964"/>
      <c r="O39" s="964"/>
      <c r="P39" s="964"/>
      <c r="Q39" s="964"/>
      <c r="R39" s="964"/>
      <c r="S39" s="996"/>
      <c r="T39" s="442">
        <f t="shared" si="2"/>
        <v>0</v>
      </c>
      <c r="U39" s="2">
        <f t="shared" si="3"/>
        <v>0</v>
      </c>
      <c r="V39" s="13">
        <f t="shared" si="4"/>
        <v>0</v>
      </c>
      <c r="W39" s="1640"/>
      <c r="X39" s="1617"/>
      <c r="Y39" s="504" t="str">
        <f t="shared" si="6"/>
        <v/>
      </c>
    </row>
    <row r="40" spans="2:25" ht="18.75" x14ac:dyDescent="0.25">
      <c r="B40" s="581">
        <v>143700</v>
      </c>
      <c r="C40" s="709" t="s">
        <v>2121</v>
      </c>
      <c r="D40" s="617">
        <v>1</v>
      </c>
      <c r="E40" s="567" t="s">
        <v>1747</v>
      </c>
      <c r="F40" s="567" t="s">
        <v>1747</v>
      </c>
      <c r="G40" s="567">
        <v>15</v>
      </c>
      <c r="H40" s="566">
        <v>200</v>
      </c>
      <c r="I40" s="567">
        <v>15.88</v>
      </c>
      <c r="J40" s="618">
        <f t="shared" si="5"/>
        <v>27.651844000000004</v>
      </c>
      <c r="K40" s="963"/>
      <c r="L40" s="964"/>
      <c r="M40" s="964"/>
      <c r="N40" s="964"/>
      <c r="O40" s="964"/>
      <c r="P40" s="964"/>
      <c r="Q40" s="964"/>
      <c r="R40" s="964"/>
      <c r="S40" s="996"/>
      <c r="T40" s="442">
        <f t="shared" si="2"/>
        <v>0</v>
      </c>
      <c r="U40" s="2">
        <f t="shared" si="3"/>
        <v>0</v>
      </c>
      <c r="V40" s="13">
        <f t="shared" si="4"/>
        <v>0</v>
      </c>
      <c r="W40" s="1640"/>
      <c r="X40" s="1617"/>
      <c r="Y40" s="504" t="str">
        <f t="shared" si="6"/>
        <v/>
      </c>
    </row>
    <row r="41" spans="2:25" ht="18.75" x14ac:dyDescent="0.25">
      <c r="B41" s="581">
        <v>119376</v>
      </c>
      <c r="C41" s="709" t="s">
        <v>2122</v>
      </c>
      <c r="D41" s="617">
        <v>1</v>
      </c>
      <c r="E41" s="567" t="s">
        <v>1747</v>
      </c>
      <c r="F41" s="567" t="s">
        <v>1747</v>
      </c>
      <c r="G41" s="567">
        <v>10</v>
      </c>
      <c r="H41" s="566">
        <v>81</v>
      </c>
      <c r="I41" s="567">
        <v>8.3000000000000007</v>
      </c>
      <c r="J41" s="618">
        <f t="shared" si="5"/>
        <v>14.452790000000002</v>
      </c>
      <c r="K41" s="963"/>
      <c r="L41" s="964"/>
      <c r="M41" s="964"/>
      <c r="N41" s="964"/>
      <c r="O41" s="964"/>
      <c r="P41" s="964"/>
      <c r="Q41" s="964"/>
      <c r="R41" s="964"/>
      <c r="S41" s="996"/>
      <c r="T41" s="442">
        <f t="shared" si="2"/>
        <v>0</v>
      </c>
      <c r="U41" s="2">
        <f t="shared" si="3"/>
        <v>0</v>
      </c>
      <c r="V41" s="13">
        <f t="shared" si="4"/>
        <v>0</v>
      </c>
      <c r="W41" s="1640"/>
      <c r="X41" s="1617"/>
      <c r="Y41" s="504" t="str">
        <f t="shared" si="6"/>
        <v/>
      </c>
    </row>
    <row r="42" spans="2:25" ht="38.25" thickBot="1" x14ac:dyDescent="0.3">
      <c r="B42" s="660">
        <v>134658</v>
      </c>
      <c r="C42" s="711" t="s">
        <v>2123</v>
      </c>
      <c r="D42" s="617">
        <v>2</v>
      </c>
      <c r="E42" s="658" t="s">
        <v>1747</v>
      </c>
      <c r="F42" s="658" t="s">
        <v>1747</v>
      </c>
      <c r="G42" s="658">
        <v>20</v>
      </c>
      <c r="H42" s="659">
        <v>69</v>
      </c>
      <c r="I42" s="658">
        <v>14.77</v>
      </c>
      <c r="J42" s="662">
        <f t="shared" si="5"/>
        <v>25.719000999999999</v>
      </c>
      <c r="K42" s="968"/>
      <c r="L42" s="969"/>
      <c r="M42" s="969"/>
      <c r="N42" s="969"/>
      <c r="O42" s="969"/>
      <c r="P42" s="969"/>
      <c r="Q42" s="969"/>
      <c r="R42" s="969"/>
      <c r="S42" s="1019"/>
      <c r="T42" s="474">
        <f t="shared" si="2"/>
        <v>0</v>
      </c>
      <c r="U42" s="10">
        <f t="shared" si="3"/>
        <v>0</v>
      </c>
      <c r="V42" s="12">
        <f t="shared" si="4"/>
        <v>0</v>
      </c>
      <c r="W42" s="1640"/>
      <c r="X42" s="1617"/>
      <c r="Y42" s="504" t="str">
        <f t="shared" si="6"/>
        <v/>
      </c>
    </row>
    <row r="43" spans="2:25" ht="19.5" thickBot="1" x14ac:dyDescent="0.3">
      <c r="B43" s="1635" t="s">
        <v>1824</v>
      </c>
      <c r="C43" s="1636"/>
      <c r="D43" s="1636"/>
      <c r="E43" s="1636"/>
      <c r="F43" s="1636"/>
      <c r="G43" s="1636"/>
      <c r="H43" s="1636"/>
      <c r="I43" s="1636"/>
      <c r="J43" s="1636"/>
      <c r="K43" s="1636"/>
      <c r="L43" s="1636"/>
      <c r="M43" s="1636"/>
      <c r="N43" s="1636"/>
      <c r="O43" s="1636"/>
      <c r="P43" s="1636"/>
      <c r="Q43" s="1636"/>
      <c r="R43" s="1636"/>
      <c r="S43" s="1636"/>
      <c r="T43" s="1636">
        <f t="shared" si="2"/>
        <v>0</v>
      </c>
      <c r="U43" s="1636">
        <f t="shared" si="3"/>
        <v>0</v>
      </c>
      <c r="V43" s="1636">
        <f t="shared" si="4"/>
        <v>0</v>
      </c>
      <c r="W43" s="1636"/>
      <c r="X43" s="1713"/>
      <c r="Y43" s="444"/>
    </row>
    <row r="44" spans="2:25" ht="37.5" x14ac:dyDescent="0.25">
      <c r="B44" s="607">
        <v>613203</v>
      </c>
      <c r="C44" s="708" t="s">
        <v>2124</v>
      </c>
      <c r="D44" s="617">
        <v>1</v>
      </c>
      <c r="E44" s="610" t="s">
        <v>1747</v>
      </c>
      <c r="F44" s="610" t="s">
        <v>1747</v>
      </c>
      <c r="G44" s="610">
        <v>10.25</v>
      </c>
      <c r="H44" s="611">
        <v>160</v>
      </c>
      <c r="I44" s="610">
        <v>9.92</v>
      </c>
      <c r="J44" s="580">
        <f t="shared" ref="J44:J58" si="7">+$S$7*I44</f>
        <v>17.273696000000001</v>
      </c>
      <c r="K44" s="1009"/>
      <c r="L44" s="1006"/>
      <c r="M44" s="1006"/>
      <c r="N44" s="1006"/>
      <c r="O44" s="1006"/>
      <c r="P44" s="1006"/>
      <c r="Q44" s="1006"/>
      <c r="R44" s="1006"/>
      <c r="S44" s="1007"/>
      <c r="T44" s="446">
        <f t="shared" si="2"/>
        <v>0</v>
      </c>
      <c r="U44" s="7">
        <f t="shared" si="3"/>
        <v>0</v>
      </c>
      <c r="V44" s="11">
        <f t="shared" si="4"/>
        <v>0</v>
      </c>
      <c r="W44" s="1640" t="s">
        <v>1695</v>
      </c>
      <c r="X44" s="1617"/>
      <c r="Y44" s="504" t="str">
        <f t="shared" ref="Y44:Y58" si="8">IF($J$69="","",$J$69/I44)</f>
        <v/>
      </c>
    </row>
    <row r="45" spans="2:25" ht="37.5" x14ac:dyDescent="0.25">
      <c r="B45" s="607">
        <v>614003</v>
      </c>
      <c r="C45" s="708" t="s">
        <v>2125</v>
      </c>
      <c r="D45" s="617">
        <v>1</v>
      </c>
      <c r="E45" s="567" t="s">
        <v>1747</v>
      </c>
      <c r="F45" s="567" t="s">
        <v>1747</v>
      </c>
      <c r="G45" s="610">
        <v>10.25</v>
      </c>
      <c r="H45" s="611">
        <v>160</v>
      </c>
      <c r="I45" s="610">
        <v>9.92</v>
      </c>
      <c r="J45" s="618">
        <f t="shared" si="7"/>
        <v>17.273696000000001</v>
      </c>
      <c r="K45" s="1009"/>
      <c r="L45" s="1006"/>
      <c r="M45" s="1006"/>
      <c r="N45" s="1006"/>
      <c r="O45" s="1006"/>
      <c r="P45" s="1006"/>
      <c r="Q45" s="1006"/>
      <c r="R45" s="1006"/>
      <c r="S45" s="1007"/>
      <c r="T45" s="446">
        <f t="shared" si="2"/>
        <v>0</v>
      </c>
      <c r="U45" s="7">
        <f t="shared" si="3"/>
        <v>0</v>
      </c>
      <c r="V45" s="11">
        <f t="shared" si="4"/>
        <v>0</v>
      </c>
      <c r="W45" s="1640"/>
      <c r="X45" s="1617"/>
      <c r="Y45" s="504" t="str">
        <f t="shared" si="8"/>
        <v/>
      </c>
    </row>
    <row r="46" spans="2:25" ht="18.75" x14ac:dyDescent="0.25">
      <c r="B46" s="607">
        <v>209503</v>
      </c>
      <c r="C46" s="708" t="s">
        <v>2126</v>
      </c>
      <c r="D46" s="617">
        <v>2</v>
      </c>
      <c r="E46" s="567" t="s">
        <v>1747</v>
      </c>
      <c r="F46" s="567" t="s">
        <v>1747</v>
      </c>
      <c r="G46" s="610">
        <v>12</v>
      </c>
      <c r="H46" s="611">
        <v>64</v>
      </c>
      <c r="I46" s="610">
        <v>10.52</v>
      </c>
      <c r="J46" s="618">
        <f t="shared" si="7"/>
        <v>18.318476</v>
      </c>
      <c r="K46" s="1009"/>
      <c r="L46" s="1006"/>
      <c r="M46" s="1006"/>
      <c r="N46" s="1006"/>
      <c r="O46" s="1006"/>
      <c r="P46" s="1006"/>
      <c r="Q46" s="1006"/>
      <c r="R46" s="1006"/>
      <c r="S46" s="1007"/>
      <c r="T46" s="446">
        <f t="shared" si="2"/>
        <v>0</v>
      </c>
      <c r="U46" s="7">
        <f t="shared" si="3"/>
        <v>0</v>
      </c>
      <c r="V46" s="11">
        <f t="shared" si="4"/>
        <v>0</v>
      </c>
      <c r="W46" s="1640"/>
      <c r="X46" s="1617"/>
      <c r="Y46" s="504" t="str">
        <f t="shared" si="8"/>
        <v/>
      </c>
    </row>
    <row r="47" spans="2:25" ht="18.75" x14ac:dyDescent="0.25">
      <c r="B47" s="607">
        <v>138092</v>
      </c>
      <c r="C47" s="708" t="s">
        <v>2127</v>
      </c>
      <c r="D47" s="617">
        <v>1</v>
      </c>
      <c r="E47" s="567" t="s">
        <v>1747</v>
      </c>
      <c r="F47" s="567" t="s">
        <v>1747</v>
      </c>
      <c r="G47" s="610">
        <v>10</v>
      </c>
      <c r="H47" s="611">
        <v>136</v>
      </c>
      <c r="I47" s="610">
        <v>10.73</v>
      </c>
      <c r="J47" s="618">
        <f t="shared" si="7"/>
        <v>18.684149000000001</v>
      </c>
      <c r="K47" s="1009"/>
      <c r="L47" s="1006"/>
      <c r="M47" s="1006"/>
      <c r="N47" s="1006"/>
      <c r="O47" s="1006"/>
      <c r="P47" s="1006"/>
      <c r="Q47" s="1006"/>
      <c r="R47" s="1006"/>
      <c r="S47" s="1007"/>
      <c r="T47" s="446">
        <f t="shared" si="2"/>
        <v>0</v>
      </c>
      <c r="U47" s="7">
        <f t="shared" si="3"/>
        <v>0</v>
      </c>
      <c r="V47" s="11">
        <f t="shared" si="4"/>
        <v>0</v>
      </c>
      <c r="W47" s="1640"/>
      <c r="X47" s="1617"/>
      <c r="Y47" s="504" t="str">
        <f t="shared" si="8"/>
        <v/>
      </c>
    </row>
    <row r="48" spans="2:25" ht="18.75" x14ac:dyDescent="0.25">
      <c r="B48" s="607">
        <v>119371</v>
      </c>
      <c r="C48" s="708" t="s">
        <v>2128</v>
      </c>
      <c r="D48" s="617">
        <v>1</v>
      </c>
      <c r="E48" s="567" t="s">
        <v>1747</v>
      </c>
      <c r="F48" s="567" t="s">
        <v>1747</v>
      </c>
      <c r="G48" s="610">
        <v>10</v>
      </c>
      <c r="H48" s="611">
        <v>105</v>
      </c>
      <c r="I48" s="610">
        <v>11.05</v>
      </c>
      <c r="J48" s="618">
        <f t="shared" si="7"/>
        <v>19.241365000000002</v>
      </c>
      <c r="K48" s="1009"/>
      <c r="L48" s="1006"/>
      <c r="M48" s="1006"/>
      <c r="N48" s="1006"/>
      <c r="O48" s="1006"/>
      <c r="P48" s="1006"/>
      <c r="Q48" s="1006"/>
      <c r="R48" s="1006"/>
      <c r="S48" s="1007"/>
      <c r="T48" s="446">
        <f t="shared" si="2"/>
        <v>0</v>
      </c>
      <c r="U48" s="7">
        <f t="shared" si="3"/>
        <v>0</v>
      </c>
      <c r="V48" s="11">
        <f t="shared" si="4"/>
        <v>0</v>
      </c>
      <c r="W48" s="1640"/>
      <c r="X48" s="1617"/>
      <c r="Y48" s="504" t="str">
        <f t="shared" si="8"/>
        <v/>
      </c>
    </row>
    <row r="49" spans="2:25" ht="18.75" x14ac:dyDescent="0.25">
      <c r="B49" s="607">
        <v>209612</v>
      </c>
      <c r="C49" s="708" t="s">
        <v>2129</v>
      </c>
      <c r="D49" s="617">
        <v>2</v>
      </c>
      <c r="E49" s="567" t="s">
        <v>1747</v>
      </c>
      <c r="F49" s="567" t="s">
        <v>1747</v>
      </c>
      <c r="G49" s="610">
        <v>12</v>
      </c>
      <c r="H49" s="611">
        <v>64</v>
      </c>
      <c r="I49" s="610">
        <v>11.1</v>
      </c>
      <c r="J49" s="618">
        <f t="shared" si="7"/>
        <v>19.328430000000001</v>
      </c>
      <c r="K49" s="1009"/>
      <c r="L49" s="1006"/>
      <c r="M49" s="1006"/>
      <c r="N49" s="1006"/>
      <c r="O49" s="1006"/>
      <c r="P49" s="1006"/>
      <c r="Q49" s="1006"/>
      <c r="R49" s="1006"/>
      <c r="S49" s="1007"/>
      <c r="T49" s="446">
        <f t="shared" si="2"/>
        <v>0</v>
      </c>
      <c r="U49" s="7">
        <f t="shared" si="3"/>
        <v>0</v>
      </c>
      <c r="V49" s="11">
        <f t="shared" si="4"/>
        <v>0</v>
      </c>
      <c r="W49" s="1640"/>
      <c r="X49" s="1617"/>
      <c r="Y49" s="504" t="str">
        <f t="shared" si="8"/>
        <v/>
      </c>
    </row>
    <row r="50" spans="2:25" ht="18.75" x14ac:dyDescent="0.25">
      <c r="B50" s="607">
        <v>256503</v>
      </c>
      <c r="C50" s="708" t="s">
        <v>2130</v>
      </c>
      <c r="D50" s="617">
        <v>2</v>
      </c>
      <c r="E50" s="567" t="s">
        <v>1747</v>
      </c>
      <c r="F50" s="567" t="s">
        <v>1747</v>
      </c>
      <c r="G50" s="610">
        <v>12</v>
      </c>
      <c r="H50" s="611">
        <v>62</v>
      </c>
      <c r="I50" s="610">
        <v>13.25</v>
      </c>
      <c r="J50" s="618">
        <f t="shared" si="7"/>
        <v>23.072225</v>
      </c>
      <c r="K50" s="1009"/>
      <c r="L50" s="1006"/>
      <c r="M50" s="1006"/>
      <c r="N50" s="1006"/>
      <c r="O50" s="1006"/>
      <c r="P50" s="1006"/>
      <c r="Q50" s="1006"/>
      <c r="R50" s="1006"/>
      <c r="S50" s="1007"/>
      <c r="T50" s="446">
        <f t="shared" si="2"/>
        <v>0</v>
      </c>
      <c r="U50" s="7">
        <f t="shared" si="3"/>
        <v>0</v>
      </c>
      <c r="V50" s="11">
        <f t="shared" si="4"/>
        <v>0</v>
      </c>
      <c r="W50" s="1640"/>
      <c r="X50" s="1617"/>
      <c r="Y50" s="504" t="str">
        <f t="shared" si="8"/>
        <v/>
      </c>
    </row>
    <row r="51" spans="2:25" ht="24.75" customHeight="1" x14ac:dyDescent="0.25">
      <c r="B51" s="607">
        <v>133615</v>
      </c>
      <c r="C51" s="708" t="s">
        <v>2131</v>
      </c>
      <c r="D51" s="617">
        <v>2</v>
      </c>
      <c r="E51" s="567" t="s">
        <v>1747</v>
      </c>
      <c r="F51" s="567" t="s">
        <v>1747</v>
      </c>
      <c r="G51" s="610">
        <v>15</v>
      </c>
      <c r="H51" s="611">
        <v>74</v>
      </c>
      <c r="I51" s="610">
        <v>15.48</v>
      </c>
      <c r="J51" s="618">
        <f t="shared" si="7"/>
        <v>26.955324000000001</v>
      </c>
      <c r="K51" s="1009"/>
      <c r="L51" s="1006"/>
      <c r="M51" s="1006"/>
      <c r="N51" s="1006"/>
      <c r="O51" s="1006"/>
      <c r="P51" s="1006"/>
      <c r="Q51" s="1006"/>
      <c r="R51" s="1006"/>
      <c r="S51" s="1007"/>
      <c r="T51" s="446">
        <f t="shared" si="2"/>
        <v>0</v>
      </c>
      <c r="U51" s="7">
        <f t="shared" si="3"/>
        <v>0</v>
      </c>
      <c r="V51" s="11">
        <f t="shared" si="4"/>
        <v>0</v>
      </c>
      <c r="W51" s="1640"/>
      <c r="X51" s="1617"/>
      <c r="Y51" s="504" t="str">
        <f t="shared" si="8"/>
        <v/>
      </c>
    </row>
    <row r="52" spans="2:25" ht="18.75" x14ac:dyDescent="0.25">
      <c r="B52" s="607">
        <v>613620</v>
      </c>
      <c r="C52" s="708" t="s">
        <v>2132</v>
      </c>
      <c r="D52" s="617">
        <v>2</v>
      </c>
      <c r="E52" s="567" t="s">
        <v>1747</v>
      </c>
      <c r="F52" s="567" t="s">
        <v>1747</v>
      </c>
      <c r="G52" s="610">
        <v>18</v>
      </c>
      <c r="H52" s="611">
        <v>96</v>
      </c>
      <c r="I52" s="610">
        <v>17.059999999999999</v>
      </c>
      <c r="J52" s="618">
        <f t="shared" si="7"/>
        <v>29.706578</v>
      </c>
      <c r="K52" s="1009"/>
      <c r="L52" s="1006"/>
      <c r="M52" s="1006"/>
      <c r="N52" s="1006"/>
      <c r="O52" s="1006"/>
      <c r="P52" s="1006"/>
      <c r="Q52" s="1006"/>
      <c r="R52" s="1006"/>
      <c r="S52" s="1007"/>
      <c r="T52" s="442">
        <f t="shared" si="2"/>
        <v>0</v>
      </c>
      <c r="U52" s="2">
        <f t="shared" si="3"/>
        <v>0</v>
      </c>
      <c r="V52" s="13">
        <f t="shared" si="4"/>
        <v>0</v>
      </c>
      <c r="W52" s="1640"/>
      <c r="X52" s="1617"/>
      <c r="Y52" s="504" t="str">
        <f t="shared" si="8"/>
        <v/>
      </c>
    </row>
    <row r="53" spans="2:25" ht="18.75" x14ac:dyDescent="0.25">
      <c r="B53" s="607">
        <v>131053</v>
      </c>
      <c r="C53" s="708" t="s">
        <v>2133</v>
      </c>
      <c r="D53" s="617">
        <v>2</v>
      </c>
      <c r="E53" s="567" t="s">
        <v>1747</v>
      </c>
      <c r="F53" s="567" t="s">
        <v>1747</v>
      </c>
      <c r="G53" s="610">
        <v>20</v>
      </c>
      <c r="H53" s="611">
        <v>97</v>
      </c>
      <c r="I53" s="610">
        <v>20.22</v>
      </c>
      <c r="J53" s="618">
        <f t="shared" si="7"/>
        <v>35.209085999999999</v>
      </c>
      <c r="K53" s="1009"/>
      <c r="L53" s="1006"/>
      <c r="M53" s="1006"/>
      <c r="N53" s="1006"/>
      <c r="O53" s="1006"/>
      <c r="P53" s="1006"/>
      <c r="Q53" s="1006"/>
      <c r="R53" s="1006"/>
      <c r="S53" s="1007"/>
      <c r="T53" s="442">
        <f t="shared" si="2"/>
        <v>0</v>
      </c>
      <c r="U53" s="2">
        <f t="shared" si="3"/>
        <v>0</v>
      </c>
      <c r="V53" s="13">
        <f t="shared" si="4"/>
        <v>0</v>
      </c>
      <c r="W53" s="1640"/>
      <c r="X53" s="1617"/>
      <c r="Y53" s="504" t="str">
        <f t="shared" si="8"/>
        <v/>
      </c>
    </row>
    <row r="54" spans="2:25" ht="37.5" x14ac:dyDescent="0.25">
      <c r="B54" s="607">
        <v>213008</v>
      </c>
      <c r="C54" s="708" t="s">
        <v>2134</v>
      </c>
      <c r="D54" s="617">
        <v>1</v>
      </c>
      <c r="E54" s="567" t="s">
        <v>1747</v>
      </c>
      <c r="F54" s="567" t="s">
        <v>1747</v>
      </c>
      <c r="G54" s="610">
        <v>20</v>
      </c>
      <c r="H54" s="611">
        <v>233</v>
      </c>
      <c r="I54" s="610">
        <v>20.66</v>
      </c>
      <c r="J54" s="618">
        <f t="shared" si="7"/>
        <v>35.975258000000004</v>
      </c>
      <c r="K54" s="1009"/>
      <c r="L54" s="1006"/>
      <c r="M54" s="1006"/>
      <c r="N54" s="1006"/>
      <c r="O54" s="1006"/>
      <c r="P54" s="1006"/>
      <c r="Q54" s="1006"/>
      <c r="R54" s="1006"/>
      <c r="S54" s="1007"/>
      <c r="T54" s="442">
        <f t="shared" si="2"/>
        <v>0</v>
      </c>
      <c r="U54" s="2">
        <f t="shared" si="3"/>
        <v>0</v>
      </c>
      <c r="V54" s="13">
        <f t="shared" si="4"/>
        <v>0</v>
      </c>
      <c r="W54" s="1640"/>
      <c r="X54" s="1617"/>
      <c r="Y54" s="504" t="str">
        <f t="shared" si="8"/>
        <v/>
      </c>
    </row>
    <row r="55" spans="2:25" ht="37.5" x14ac:dyDescent="0.25">
      <c r="B55" s="607">
        <v>642420</v>
      </c>
      <c r="C55" s="708" t="s">
        <v>2135</v>
      </c>
      <c r="D55" s="617">
        <v>1</v>
      </c>
      <c r="E55" s="567" t="s">
        <v>1747</v>
      </c>
      <c r="F55" s="567" t="s">
        <v>1747</v>
      </c>
      <c r="G55" s="610">
        <v>20</v>
      </c>
      <c r="H55" s="611">
        <v>203</v>
      </c>
      <c r="I55" s="610">
        <v>20.66</v>
      </c>
      <c r="J55" s="618">
        <f t="shared" si="7"/>
        <v>35.975258000000004</v>
      </c>
      <c r="K55" s="1009"/>
      <c r="L55" s="1006"/>
      <c r="M55" s="1006"/>
      <c r="N55" s="1006"/>
      <c r="O55" s="1006"/>
      <c r="P55" s="1006"/>
      <c r="Q55" s="1006"/>
      <c r="R55" s="1006"/>
      <c r="S55" s="1007"/>
      <c r="T55" s="442">
        <f t="shared" si="2"/>
        <v>0</v>
      </c>
      <c r="U55" s="2">
        <f t="shared" si="3"/>
        <v>0</v>
      </c>
      <c r="V55" s="13">
        <f t="shared" si="4"/>
        <v>0</v>
      </c>
      <c r="W55" s="1640"/>
      <c r="X55" s="1617"/>
      <c r="Y55" s="504" t="str">
        <f t="shared" si="8"/>
        <v/>
      </c>
    </row>
    <row r="56" spans="2:25" ht="37.5" x14ac:dyDescent="0.25">
      <c r="B56" s="607">
        <v>612620</v>
      </c>
      <c r="C56" s="708" t="s">
        <v>2136</v>
      </c>
      <c r="D56" s="617">
        <v>2</v>
      </c>
      <c r="E56" s="567" t="s">
        <v>1747</v>
      </c>
      <c r="F56" s="567" t="s">
        <v>1747</v>
      </c>
      <c r="G56" s="610">
        <v>20</v>
      </c>
      <c r="H56" s="611">
        <v>160</v>
      </c>
      <c r="I56" s="610">
        <v>21.97</v>
      </c>
      <c r="J56" s="618">
        <f t="shared" si="7"/>
        <v>38.256360999999998</v>
      </c>
      <c r="K56" s="1009"/>
      <c r="L56" s="1006"/>
      <c r="M56" s="1006"/>
      <c r="N56" s="1006"/>
      <c r="O56" s="1006"/>
      <c r="P56" s="1006"/>
      <c r="Q56" s="1006"/>
      <c r="R56" s="1006"/>
      <c r="S56" s="1007"/>
      <c r="T56" s="442">
        <f t="shared" si="2"/>
        <v>0</v>
      </c>
      <c r="U56" s="2">
        <f t="shared" si="3"/>
        <v>0</v>
      </c>
      <c r="V56" s="13">
        <f t="shared" si="4"/>
        <v>0</v>
      </c>
      <c r="W56" s="1640"/>
      <c r="X56" s="1617"/>
      <c r="Y56" s="504" t="str">
        <f t="shared" si="8"/>
        <v/>
      </c>
    </row>
    <row r="57" spans="2:25" ht="18.75" x14ac:dyDescent="0.25">
      <c r="B57" s="607">
        <v>119356</v>
      </c>
      <c r="C57" s="708" t="s">
        <v>2137</v>
      </c>
      <c r="D57" s="617">
        <v>1</v>
      </c>
      <c r="E57" s="567" t="s">
        <v>1747</v>
      </c>
      <c r="F57" s="567" t="s">
        <v>1747</v>
      </c>
      <c r="G57" s="610">
        <v>25</v>
      </c>
      <c r="H57" s="611">
        <v>263</v>
      </c>
      <c r="I57" s="610">
        <v>27.61</v>
      </c>
      <c r="J57" s="618">
        <f t="shared" si="7"/>
        <v>48.077292999999997</v>
      </c>
      <c r="K57" s="1009"/>
      <c r="L57" s="1006"/>
      <c r="M57" s="1006"/>
      <c r="N57" s="1006"/>
      <c r="O57" s="1006"/>
      <c r="P57" s="1006"/>
      <c r="Q57" s="1006"/>
      <c r="R57" s="1006"/>
      <c r="S57" s="1007"/>
      <c r="T57" s="442">
        <f t="shared" si="2"/>
        <v>0</v>
      </c>
      <c r="U57" s="2">
        <f t="shared" si="3"/>
        <v>0</v>
      </c>
      <c r="V57" s="13">
        <f t="shared" si="4"/>
        <v>0</v>
      </c>
      <c r="W57" s="1640"/>
      <c r="X57" s="1617"/>
      <c r="Y57" s="504" t="str">
        <f t="shared" si="8"/>
        <v/>
      </c>
    </row>
    <row r="58" spans="2:25" ht="19.5" thickBot="1" x14ac:dyDescent="0.3">
      <c r="B58" s="663">
        <v>613810</v>
      </c>
      <c r="C58" s="712" t="s">
        <v>2138</v>
      </c>
      <c r="D58" s="576">
        <v>1</v>
      </c>
      <c r="E58" s="576" t="s">
        <v>1747</v>
      </c>
      <c r="F58" s="576" t="s">
        <v>1747</v>
      </c>
      <c r="G58" s="666">
        <v>10.02</v>
      </c>
      <c r="H58" s="667">
        <v>137</v>
      </c>
      <c r="I58" s="666">
        <v>11.17</v>
      </c>
      <c r="J58" s="662">
        <f t="shared" si="7"/>
        <v>19.450321000000002</v>
      </c>
      <c r="K58" s="1020"/>
      <c r="L58" s="1021"/>
      <c r="M58" s="1021"/>
      <c r="N58" s="1021"/>
      <c r="O58" s="1021"/>
      <c r="P58" s="1021"/>
      <c r="Q58" s="1021"/>
      <c r="R58" s="1021"/>
      <c r="S58" s="1022"/>
      <c r="T58" s="475">
        <f t="shared" si="2"/>
        <v>0</v>
      </c>
      <c r="U58" s="1">
        <f t="shared" si="3"/>
        <v>0</v>
      </c>
      <c r="V58" s="329">
        <f t="shared" si="4"/>
        <v>0</v>
      </c>
      <c r="W58" s="1641"/>
      <c r="X58" s="1642"/>
      <c r="Y58" s="495" t="str">
        <f t="shared" si="8"/>
        <v/>
      </c>
    </row>
    <row r="59" spans="2:25" ht="36.75" customHeight="1" x14ac:dyDescent="0.25">
      <c r="B59" s="1514" t="s">
        <v>1830</v>
      </c>
      <c r="C59" s="1515"/>
      <c r="D59" s="1515"/>
      <c r="E59" s="1515"/>
      <c r="F59" s="1515"/>
      <c r="G59" s="1515"/>
      <c r="H59" s="1515"/>
      <c r="I59" s="1515"/>
      <c r="J59" s="1515"/>
      <c r="K59" s="1515"/>
      <c r="L59" s="1515"/>
      <c r="M59" s="1515"/>
      <c r="N59" s="1515"/>
      <c r="O59" s="1515"/>
      <c r="P59" s="1515"/>
      <c r="Q59" s="1515"/>
      <c r="R59" s="1515" t="s">
        <v>1831</v>
      </c>
      <c r="S59" s="1515"/>
      <c r="T59" s="1515"/>
      <c r="U59" s="1515"/>
      <c r="V59" s="1515"/>
      <c r="W59" s="1515"/>
      <c r="X59" s="1516"/>
    </row>
    <row r="60" spans="2:25" ht="16.5" customHeight="1" x14ac:dyDescent="0.25">
      <c r="B60" s="1514"/>
      <c r="C60" s="1515"/>
      <c r="D60" s="1515"/>
      <c r="E60" s="1515"/>
      <c r="F60" s="1515"/>
      <c r="G60" s="1515"/>
      <c r="H60" s="1515"/>
      <c r="I60" s="1515"/>
      <c r="J60" s="1515"/>
      <c r="K60" s="1515"/>
      <c r="L60" s="1515"/>
      <c r="M60" s="1515"/>
      <c r="N60" s="1515"/>
      <c r="O60" s="1515"/>
      <c r="P60" s="1515"/>
      <c r="Q60" s="1515"/>
      <c r="R60" s="1515"/>
      <c r="S60" s="1515"/>
      <c r="T60" s="1515"/>
      <c r="U60" s="1515"/>
      <c r="V60" s="1515"/>
      <c r="W60" s="1515"/>
      <c r="X60" s="1516"/>
    </row>
    <row r="61" spans="2:25" ht="45" customHeight="1" x14ac:dyDescent="0.25">
      <c r="B61" s="448"/>
      <c r="C61" s="449"/>
      <c r="D61" s="449"/>
      <c r="E61" s="449"/>
      <c r="F61" s="449"/>
      <c r="G61" s="449"/>
      <c r="H61" s="449"/>
      <c r="I61" s="449"/>
      <c r="J61" s="450"/>
      <c r="K61" s="449"/>
      <c r="L61" s="449"/>
      <c r="M61" s="449"/>
      <c r="N61" s="449"/>
      <c r="O61" s="449"/>
      <c r="P61" s="449"/>
      <c r="Q61" s="449"/>
      <c r="R61" s="449"/>
      <c r="S61" s="449"/>
      <c r="T61" s="449"/>
      <c r="U61" s="449"/>
      <c r="V61" s="449"/>
      <c r="W61" s="449"/>
      <c r="X61" s="451"/>
    </row>
    <row r="62" spans="2:25" ht="0.75" customHeight="1" thickBot="1" x14ac:dyDescent="0.3">
      <c r="B62" s="1517"/>
      <c r="C62" s="1518"/>
      <c r="D62" s="1518"/>
      <c r="E62" s="1518"/>
      <c r="F62" s="1518"/>
      <c r="G62" s="1518"/>
      <c r="H62" s="1518"/>
      <c r="I62" s="1518"/>
      <c r="J62" s="1518"/>
      <c r="K62" s="1518"/>
      <c r="L62" s="1518"/>
      <c r="M62" s="1518"/>
      <c r="N62" s="1518"/>
      <c r="O62" s="1518"/>
      <c r="P62" s="1518"/>
      <c r="Q62" s="1518"/>
      <c r="R62" s="1518"/>
      <c r="S62" s="1518"/>
      <c r="T62" s="1518"/>
      <c r="U62" s="1518"/>
      <c r="V62" s="1518"/>
      <c r="W62" s="1518"/>
      <c r="X62" s="1519"/>
    </row>
    <row r="63" spans="2:25" ht="17.25" thickTop="1" thickBot="1" x14ac:dyDescent="0.3">
      <c r="B63" s="1564"/>
      <c r="C63" s="1564"/>
      <c r="D63" s="1564"/>
      <c r="E63" s="1564"/>
      <c r="F63" s="1564"/>
      <c r="G63" s="1564"/>
      <c r="H63" s="1564"/>
      <c r="I63" s="1564"/>
      <c r="J63" s="1564"/>
      <c r="K63" s="1564"/>
      <c r="L63" s="1564"/>
      <c r="M63" s="1564"/>
      <c r="N63" s="1564"/>
      <c r="O63" s="1564"/>
      <c r="P63" s="1564"/>
      <c r="Q63" s="1564"/>
      <c r="R63" s="1564"/>
      <c r="S63" s="1564"/>
      <c r="T63" s="1564"/>
      <c r="U63" s="1564"/>
      <c r="V63" s="1564"/>
      <c r="W63" s="1564"/>
      <c r="X63" s="1564"/>
    </row>
    <row r="64" spans="2:25" ht="32.25" thickBot="1" x14ac:dyDescent="0.3">
      <c r="C64" s="452" t="s">
        <v>1832</v>
      </c>
      <c r="D64" s="453" t="s">
        <v>1833</v>
      </c>
      <c r="E64" s="453" t="s">
        <v>1834</v>
      </c>
      <c r="F64" s="453" t="s">
        <v>1835</v>
      </c>
      <c r="G64" s="1603"/>
      <c r="H64" s="1603"/>
      <c r="I64" s="1603"/>
      <c r="J64" s="1603"/>
      <c r="K64" s="1604"/>
    </row>
    <row r="65" spans="3:12" ht="24" x14ac:dyDescent="0.35">
      <c r="C65" s="454" t="s">
        <v>1836</v>
      </c>
      <c r="D65" s="502">
        <v>0.46510000000000001</v>
      </c>
      <c r="E65" s="456" t="str">
        <f>IF(SUM(F65:F66)=0,"",F65/SUM(F65:F66))</f>
        <v/>
      </c>
      <c r="F65" s="457">
        <f>SUM(U28:U42)</f>
        <v>0</v>
      </c>
      <c r="G65" s="1605" t="str">
        <f>IF(SUM(F65:F66)=0,"",IF(E65&gt;=D65-0.005,"Balanced","Unbalanced"))</f>
        <v/>
      </c>
      <c r="H65" s="1606"/>
      <c r="I65" s="1606"/>
      <c r="J65" s="1606"/>
      <c r="K65" s="1607"/>
    </row>
    <row r="66" spans="3:12" ht="21.75" thickBot="1" x14ac:dyDescent="0.4">
      <c r="C66" s="458" t="s">
        <v>1837</v>
      </c>
      <c r="D66" s="503">
        <v>0.53490000000000004</v>
      </c>
      <c r="E66" s="460" t="str">
        <f>IF(SUM(F65:F66)=0,"",F66/SUM(F65:F66))</f>
        <v/>
      </c>
      <c r="F66" s="461">
        <f>SUM(U44:U58)</f>
        <v>0</v>
      </c>
      <c r="G66" s="1632" t="str">
        <f>IF(G65="","",IF(AND(G65="Unbalanced",E65&lt;D65-0.03),"Increase White Meat or decrease Dark Meat",IF(AND(G65="Unbalanced",E65&gt;D65+0.03),"Increase Dark Meat or decrease White Meat","")))</f>
        <v/>
      </c>
      <c r="H66" s="1633"/>
      <c r="I66" s="1633"/>
      <c r="J66" s="1633"/>
      <c r="K66" s="1634"/>
    </row>
    <row r="67" spans="3:12" x14ac:dyDescent="0.25">
      <c r="G67" s="462"/>
      <c r="H67" s="462"/>
      <c r="I67" s="462"/>
      <c r="J67" s="463"/>
      <c r="K67" s="462"/>
      <c r="L67" s="462"/>
    </row>
    <row r="68" spans="3:12" x14ac:dyDescent="0.25">
      <c r="C68" s="464"/>
      <c r="E68" s="29"/>
      <c r="F68" s="465"/>
      <c r="G68" s="462"/>
      <c r="H68" s="466" t="str">
        <f>IF(G65&lt;&gt;"Unbalanced","","lbs needed to balance:")</f>
        <v/>
      </c>
      <c r="I68" s="462" t="str">
        <f>IF(G65&lt;&gt;"Unbalanced","","White meat")</f>
        <v/>
      </c>
      <c r="J68" s="28" t="str">
        <f>IF(G65&lt;&gt;"Unbalanced","",((D65/D66)*F66)-F65)</f>
        <v/>
      </c>
      <c r="K68" s="467" t="str">
        <f>IF(G65&lt;&gt;"Unbalanced","","lbs")</f>
        <v/>
      </c>
      <c r="L68" s="462"/>
    </row>
    <row r="69" spans="3:12" x14ac:dyDescent="0.25">
      <c r="E69" s="29"/>
      <c r="F69" s="465"/>
      <c r="G69" s="462"/>
      <c r="H69" s="462"/>
      <c r="I69" s="462" t="str">
        <f>IF(G65&lt;&gt;"Unbalanced","","Dark meat")</f>
        <v/>
      </c>
      <c r="J69" s="28" t="str">
        <f>IF(G65&lt;&gt;"Unbalanced","",((D66/D65)*F65)-F66)</f>
        <v/>
      </c>
      <c r="K69" s="467" t="str">
        <f>IF(G65&lt;&gt;"Unbalanced","","lbs")</f>
        <v/>
      </c>
      <c r="L69" s="462"/>
    </row>
    <row r="70" spans="3:12" x14ac:dyDescent="0.25">
      <c r="G70" s="462"/>
      <c r="H70" s="462"/>
      <c r="I70" s="462"/>
      <c r="J70" s="463"/>
      <c r="K70" s="462"/>
      <c r="L70" s="462"/>
    </row>
    <row r="71" spans="3:12" ht="15.75" thickBot="1" x14ac:dyDescent="0.3">
      <c r="G71" s="462"/>
      <c r="H71" s="462"/>
      <c r="I71" s="462"/>
      <c r="J71" s="463"/>
      <c r="K71" s="462"/>
      <c r="L71" s="462"/>
    </row>
    <row r="72" spans="3:12" ht="24" x14ac:dyDescent="0.4">
      <c r="C72" s="1546" t="s">
        <v>1744</v>
      </c>
      <c r="D72" s="1547"/>
      <c r="E72" s="1547"/>
      <c r="F72" s="1547"/>
      <c r="G72" s="1548"/>
      <c r="H72" s="462"/>
      <c r="I72" s="462"/>
      <c r="J72" s="463"/>
      <c r="K72" s="462"/>
      <c r="L72" s="462"/>
    </row>
    <row r="73" spans="3:12" x14ac:dyDescent="0.25">
      <c r="C73" s="1552"/>
      <c r="D73" s="1553"/>
      <c r="E73" s="1553"/>
      <c r="F73" s="1553"/>
      <c r="G73" s="1554"/>
      <c r="H73" s="462"/>
      <c r="I73" s="462"/>
      <c r="J73" s="463"/>
      <c r="K73" s="462"/>
      <c r="L73" s="462"/>
    </row>
    <row r="74" spans="3:12" x14ac:dyDescent="0.25">
      <c r="C74" s="1552"/>
      <c r="D74" s="1553"/>
      <c r="E74" s="1553"/>
      <c r="F74" s="1553"/>
      <c r="G74" s="1554"/>
      <c r="H74" s="462"/>
      <c r="I74" s="462"/>
      <c r="J74" s="463"/>
      <c r="K74" s="462"/>
      <c r="L74" s="462"/>
    </row>
    <row r="75" spans="3:12" x14ac:dyDescent="0.25">
      <c r="C75" s="1552"/>
      <c r="D75" s="1553"/>
      <c r="E75" s="1553"/>
      <c r="F75" s="1553"/>
      <c r="G75" s="1554"/>
      <c r="H75" s="462"/>
      <c r="I75" s="462"/>
      <c r="J75" s="463"/>
      <c r="K75" s="462"/>
      <c r="L75" s="462"/>
    </row>
    <row r="76" spans="3:12" ht="15.75" thickBot="1" x14ac:dyDescent="0.3">
      <c r="C76" s="1555"/>
      <c r="D76" s="1556"/>
      <c r="E76" s="1556"/>
      <c r="F76" s="1556"/>
      <c r="G76" s="1557"/>
      <c r="H76" s="462"/>
      <c r="I76" s="462"/>
      <c r="J76" s="463"/>
      <c r="K76" s="462"/>
      <c r="L76" s="462"/>
    </row>
    <row r="77" spans="3:12" x14ac:dyDescent="0.25">
      <c r="G77" s="462"/>
      <c r="H77" s="462"/>
      <c r="I77" s="462"/>
      <c r="J77" s="463"/>
      <c r="K77" s="462"/>
      <c r="L77" s="462"/>
    </row>
    <row r="78" spans="3:12" x14ac:dyDescent="0.25">
      <c r="G78" s="468"/>
      <c r="H78" s="468"/>
      <c r="I78" s="468"/>
      <c r="J78" s="469"/>
      <c r="K78" s="468"/>
    </row>
    <row r="79" spans="3:12" x14ac:dyDescent="0.25">
      <c r="G79" s="468"/>
      <c r="H79" s="468"/>
      <c r="I79" s="468"/>
      <c r="J79" s="469"/>
      <c r="K79" s="468"/>
    </row>
  </sheetData>
  <sheetProtection formatCells="0" formatColumns="0" formatRows="0" insertColumns="0" insertRows="0" insertHyperlinks="0" deleteRows="0" sort="0" autoFilter="0"/>
  <mergeCells count="39">
    <mergeCell ref="A1:Y1"/>
    <mergeCell ref="W28:X42"/>
    <mergeCell ref="N4:P4"/>
    <mergeCell ref="B5:X5"/>
    <mergeCell ref="B6:X6"/>
    <mergeCell ref="B7:J7"/>
    <mergeCell ref="L7:N7"/>
    <mergeCell ref="O7:R7"/>
    <mergeCell ref="T7:X7"/>
    <mergeCell ref="L9:Q9"/>
    <mergeCell ref="S9:X9"/>
    <mergeCell ref="S8:X8"/>
    <mergeCell ref="E9:J9"/>
    <mergeCell ref="C72:G72"/>
    <mergeCell ref="C73:G76"/>
    <mergeCell ref="B2:P2"/>
    <mergeCell ref="Q2:X4"/>
    <mergeCell ref="B3:P3"/>
    <mergeCell ref="B4:C4"/>
    <mergeCell ref="D4:J4"/>
    <mergeCell ref="K4:M4"/>
    <mergeCell ref="B10:X10"/>
    <mergeCell ref="B11:X11"/>
    <mergeCell ref="B14:X14"/>
    <mergeCell ref="W15:X26"/>
    <mergeCell ref="B27:X27"/>
    <mergeCell ref="B8:B9"/>
    <mergeCell ref="E8:J8"/>
    <mergeCell ref="L8:Q8"/>
    <mergeCell ref="B63:X63"/>
    <mergeCell ref="G64:K64"/>
    <mergeCell ref="G65:K65"/>
    <mergeCell ref="G66:K66"/>
    <mergeCell ref="B43:X43"/>
    <mergeCell ref="W44:X58"/>
    <mergeCell ref="B59:Q60"/>
    <mergeCell ref="R59:X60"/>
    <mergeCell ref="B62:Q62"/>
    <mergeCell ref="R62:X62"/>
  </mergeCells>
  <conditionalFormatting sqref="B2:B1048576">
    <cfRule type="duplicateValues" dxfId="141" priority="1"/>
  </conditionalFormatting>
  <conditionalFormatting sqref="B15:B25">
    <cfRule type="duplicateValues" dxfId="140" priority="41"/>
  </conditionalFormatting>
  <conditionalFormatting sqref="B28:B42">
    <cfRule type="duplicateValues" dxfId="139" priority="3"/>
  </conditionalFormatting>
  <conditionalFormatting sqref="B43 B2:B14 B26:B27 B59:B1048576">
    <cfRule type="duplicateValues" dxfId="138" priority="5"/>
  </conditionalFormatting>
  <conditionalFormatting sqref="B44:B58">
    <cfRule type="duplicateValues" dxfId="137" priority="2"/>
  </conditionalFormatting>
  <conditionalFormatting sqref="G65:K66">
    <cfRule type="expression" dxfId="136" priority="6">
      <formula>$G$65="Unbalanced"</formula>
    </cfRule>
    <cfRule type="expression" dxfId="135" priority="7">
      <formula>$G$65="Balanced"</formula>
    </cfRule>
  </conditionalFormatting>
  <pageMargins left="0.25" right="0.25" top="0.75" bottom="0.75" header="0.3" footer="0.3"/>
  <pageSetup scale="21"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971F1-B9FD-4142-92E8-FC1C92AE9E24}">
  <sheetPr published="0" codeName="Sheet4">
    <tabColor theme="1"/>
  </sheetPr>
  <dimension ref="A1:K727"/>
  <sheetViews>
    <sheetView zoomScaleNormal="100" workbookViewId="0">
      <pane xSplit="2" ySplit="1" topLeftCell="C2" activePane="bottomRight" state="frozen"/>
      <selection pane="topRight" activeCell="A8" sqref="A8:Y85"/>
      <selection pane="bottomLeft" activeCell="A8" sqref="A8:Y85"/>
      <selection pane="bottomRight" activeCell="A2" sqref="A2"/>
    </sheetView>
  </sheetViews>
  <sheetFormatPr defaultRowHeight="15" x14ac:dyDescent="0.25"/>
  <cols>
    <col min="1" max="1" width="14.5703125" style="76" customWidth="1"/>
    <col min="2" max="2" width="31.42578125" style="76" customWidth="1"/>
    <col min="3" max="3" width="11" style="76" customWidth="1"/>
    <col min="4" max="6" width="12.85546875" style="76" customWidth="1"/>
    <col min="7" max="7" width="10.85546875" style="76" bestFit="1" customWidth="1"/>
    <col min="8" max="8" width="1.28515625" style="76" customWidth="1"/>
    <col min="9" max="9" width="16.140625" style="76" customWidth="1"/>
    <col min="10" max="10" width="15.28515625" style="77" bestFit="1" customWidth="1"/>
    <col min="11" max="11" width="11.42578125" style="76" customWidth="1"/>
  </cols>
  <sheetData>
    <row r="1" spans="1:11" x14ac:dyDescent="0.25">
      <c r="A1" s="135"/>
      <c r="B1" s="135"/>
      <c r="C1" s="135"/>
      <c r="D1" s="135"/>
      <c r="E1" s="135"/>
      <c r="F1" s="135"/>
      <c r="G1" s="135"/>
      <c r="J1" s="137" t="s">
        <v>12</v>
      </c>
    </row>
    <row r="2" spans="1:11" x14ac:dyDescent="0.25">
      <c r="J2" s="137"/>
    </row>
    <row r="3" spans="1:11" x14ac:dyDescent="0.25">
      <c r="A3" s="135"/>
      <c r="B3" s="135"/>
      <c r="C3" s="135"/>
      <c r="D3" s="135"/>
      <c r="E3" s="135"/>
      <c r="F3" s="135"/>
      <c r="G3" s="135"/>
      <c r="J3" s="136">
        <v>1500</v>
      </c>
      <c r="K3" s="76">
        <v>1500</v>
      </c>
    </row>
    <row r="5" spans="1:11" x14ac:dyDescent="0.25">
      <c r="A5" s="135"/>
      <c r="B5" s="135"/>
      <c r="C5" s="135"/>
      <c r="D5" s="135"/>
      <c r="E5" s="135"/>
      <c r="F5" s="135"/>
      <c r="G5" s="135"/>
    </row>
    <row r="7" spans="1:11" x14ac:dyDescent="0.25">
      <c r="A7" s="135"/>
      <c r="B7" s="135"/>
      <c r="C7" s="135"/>
      <c r="D7" s="135"/>
      <c r="E7" s="135"/>
      <c r="F7" s="135"/>
      <c r="G7" s="135"/>
    </row>
    <row r="9" spans="1:11" ht="45.75" x14ac:dyDescent="0.25">
      <c r="A9" s="134" t="s">
        <v>13</v>
      </c>
      <c r="B9" s="134" t="s">
        <v>14</v>
      </c>
      <c r="C9" s="133" t="s">
        <v>15</v>
      </c>
      <c r="D9" s="133" t="s">
        <v>16</v>
      </c>
      <c r="E9" s="133" t="s">
        <v>17</v>
      </c>
      <c r="F9" s="133" t="s">
        <v>18</v>
      </c>
      <c r="G9" s="133" t="s">
        <v>19</v>
      </c>
      <c r="I9" s="132" t="s">
        <v>20</v>
      </c>
      <c r="J9" s="546" t="s">
        <v>21</v>
      </c>
      <c r="K9" s="131" t="s">
        <v>22</v>
      </c>
    </row>
    <row r="10" spans="1:11" x14ac:dyDescent="0.25">
      <c r="A10" s="130"/>
      <c r="B10" s="130"/>
      <c r="C10" s="130"/>
      <c r="D10" s="130"/>
      <c r="E10" s="130"/>
      <c r="F10" s="130"/>
      <c r="G10" s="130"/>
      <c r="H10" s="129"/>
      <c r="I10" s="129"/>
      <c r="J10" s="547"/>
      <c r="K10" s="129"/>
    </row>
    <row r="11" spans="1:11" x14ac:dyDescent="0.25">
      <c r="A11" s="85" t="s">
        <v>23</v>
      </c>
      <c r="B11" s="85" t="s">
        <v>24</v>
      </c>
      <c r="C11" s="84" t="s">
        <v>25</v>
      </c>
      <c r="D11" s="84" t="s">
        <v>25</v>
      </c>
      <c r="E11" s="84" t="s">
        <v>25</v>
      </c>
      <c r="F11" s="84" t="s">
        <v>25</v>
      </c>
      <c r="G11" s="84" t="s">
        <v>25</v>
      </c>
      <c r="H11" s="76" t="s">
        <v>25</v>
      </c>
      <c r="I11" s="78" t="s">
        <v>25</v>
      </c>
      <c r="J11" s="548" t="s">
        <v>25</v>
      </c>
      <c r="K11" s="76" t="s">
        <v>9</v>
      </c>
    </row>
    <row r="12" spans="1:11" x14ac:dyDescent="0.25">
      <c r="A12" s="85" t="s">
        <v>26</v>
      </c>
      <c r="B12" s="85" t="s">
        <v>27</v>
      </c>
      <c r="C12" s="84" t="s">
        <v>25</v>
      </c>
      <c r="D12" s="84" t="s">
        <v>25</v>
      </c>
      <c r="E12" s="84" t="s">
        <v>25</v>
      </c>
      <c r="F12" s="84" t="s">
        <v>25</v>
      </c>
      <c r="G12" s="84" t="s">
        <v>25</v>
      </c>
      <c r="H12" s="76" t="s">
        <v>25</v>
      </c>
      <c r="I12" s="78" t="s">
        <v>25</v>
      </c>
      <c r="J12" s="548" t="s">
        <v>25</v>
      </c>
      <c r="K12" s="76" t="s">
        <v>9</v>
      </c>
    </row>
    <row r="13" spans="1:11" x14ac:dyDescent="0.25">
      <c r="A13" s="85" t="s">
        <v>28</v>
      </c>
      <c r="B13" s="85" t="s">
        <v>29</v>
      </c>
      <c r="C13" s="84" t="s">
        <v>25</v>
      </c>
      <c r="D13" s="84" t="s">
        <v>25</v>
      </c>
      <c r="E13" s="84" t="s">
        <v>25</v>
      </c>
      <c r="F13" s="84" t="s">
        <v>25</v>
      </c>
      <c r="G13" s="84" t="s">
        <v>25</v>
      </c>
      <c r="H13" s="76" t="s">
        <v>25</v>
      </c>
      <c r="I13" s="78" t="s">
        <v>25</v>
      </c>
      <c r="J13" s="548" t="s">
        <v>25</v>
      </c>
      <c r="K13" s="76" t="s">
        <v>9</v>
      </c>
    </row>
    <row r="14" spans="1:11" x14ac:dyDescent="0.25">
      <c r="A14" s="85" t="s">
        <v>30</v>
      </c>
      <c r="B14" s="85" t="s">
        <v>31</v>
      </c>
      <c r="C14" s="84" t="s">
        <v>25</v>
      </c>
      <c r="D14" s="84" t="s">
        <v>25</v>
      </c>
      <c r="E14" s="84" t="s">
        <v>25</v>
      </c>
      <c r="F14" s="84" t="s">
        <v>25</v>
      </c>
      <c r="G14" s="84" t="s">
        <v>25</v>
      </c>
      <c r="H14" s="76" t="s">
        <v>25</v>
      </c>
      <c r="I14" s="78" t="s">
        <v>25</v>
      </c>
      <c r="J14" s="548" t="s">
        <v>25</v>
      </c>
      <c r="K14" s="76" t="s">
        <v>32</v>
      </c>
    </row>
    <row r="15" spans="1:11" x14ac:dyDescent="0.25">
      <c r="A15" s="85" t="s">
        <v>33</v>
      </c>
      <c r="B15" s="85" t="s">
        <v>34</v>
      </c>
      <c r="C15" s="84" t="s">
        <v>25</v>
      </c>
      <c r="D15" s="84" t="s">
        <v>25</v>
      </c>
      <c r="E15" s="84" t="s">
        <v>25</v>
      </c>
      <c r="F15" s="84" t="s">
        <v>25</v>
      </c>
      <c r="G15" s="84" t="s">
        <v>25</v>
      </c>
      <c r="H15" s="76" t="s">
        <v>25</v>
      </c>
      <c r="I15" s="78" t="s">
        <v>25</v>
      </c>
      <c r="J15" s="548" t="s">
        <v>25</v>
      </c>
      <c r="K15" s="76" t="s">
        <v>9</v>
      </c>
    </row>
    <row r="16" spans="1:11" x14ac:dyDescent="0.25">
      <c r="A16" s="85" t="s">
        <v>35</v>
      </c>
      <c r="B16" s="85" t="s">
        <v>36</v>
      </c>
      <c r="C16" s="84" t="s">
        <v>25</v>
      </c>
      <c r="D16" s="84" t="s">
        <v>25</v>
      </c>
      <c r="E16" s="84" t="s">
        <v>25</v>
      </c>
      <c r="F16" s="84" t="s">
        <v>25</v>
      </c>
      <c r="G16" s="84" t="s">
        <v>25</v>
      </c>
      <c r="H16" s="76" t="s">
        <v>25</v>
      </c>
      <c r="I16" s="78" t="s">
        <v>25</v>
      </c>
      <c r="J16" s="548" t="s">
        <v>25</v>
      </c>
      <c r="K16" s="76" t="s">
        <v>9</v>
      </c>
    </row>
    <row r="17" spans="1:11" x14ac:dyDescent="0.25">
      <c r="A17" s="85" t="s">
        <v>37</v>
      </c>
      <c r="B17" s="85" t="s">
        <v>38</v>
      </c>
      <c r="C17" s="84" t="s">
        <v>25</v>
      </c>
      <c r="D17" s="84" t="s">
        <v>25</v>
      </c>
      <c r="E17" s="84" t="s">
        <v>25</v>
      </c>
      <c r="F17" s="84" t="s">
        <v>25</v>
      </c>
      <c r="G17" s="84" t="s">
        <v>25</v>
      </c>
      <c r="H17" s="76" t="s">
        <v>25</v>
      </c>
      <c r="I17" s="78" t="s">
        <v>25</v>
      </c>
      <c r="J17" s="548" t="s">
        <v>25</v>
      </c>
      <c r="K17" s="76" t="s">
        <v>9</v>
      </c>
    </row>
    <row r="18" spans="1:11" x14ac:dyDescent="0.25">
      <c r="A18" s="85" t="s">
        <v>39</v>
      </c>
      <c r="B18" s="85" t="s">
        <v>40</v>
      </c>
      <c r="C18" s="84" t="s">
        <v>25</v>
      </c>
      <c r="D18" s="84" t="s">
        <v>25</v>
      </c>
      <c r="E18" s="84" t="s">
        <v>25</v>
      </c>
      <c r="F18" s="84" t="s">
        <v>25</v>
      </c>
      <c r="G18" s="84" t="s">
        <v>25</v>
      </c>
      <c r="H18" s="76" t="s">
        <v>25</v>
      </c>
      <c r="I18" s="78" t="s">
        <v>25</v>
      </c>
      <c r="J18" s="548" t="s">
        <v>25</v>
      </c>
      <c r="K18" s="76" t="s">
        <v>9</v>
      </c>
    </row>
    <row r="19" spans="1:11" x14ac:dyDescent="0.25">
      <c r="A19" s="85" t="s">
        <v>41</v>
      </c>
      <c r="B19" s="85" t="s">
        <v>42</v>
      </c>
      <c r="C19" s="84" t="s">
        <v>25</v>
      </c>
      <c r="D19" s="84" t="s">
        <v>25</v>
      </c>
      <c r="E19" s="84" t="s">
        <v>25</v>
      </c>
      <c r="F19" s="84" t="s">
        <v>25</v>
      </c>
      <c r="G19" s="84" t="s">
        <v>25</v>
      </c>
      <c r="H19" s="76" t="s">
        <v>25</v>
      </c>
      <c r="I19" s="78" t="s">
        <v>25</v>
      </c>
      <c r="J19" s="548" t="s">
        <v>25</v>
      </c>
      <c r="K19" s="76" t="s">
        <v>9</v>
      </c>
    </row>
    <row r="20" spans="1:11" x14ac:dyDescent="0.25">
      <c r="A20" s="85" t="s">
        <v>43</v>
      </c>
      <c r="B20" s="85" t="s">
        <v>44</v>
      </c>
      <c r="C20" s="84" t="s">
        <v>25</v>
      </c>
      <c r="D20" s="84" t="s">
        <v>25</v>
      </c>
      <c r="E20" s="84" t="s">
        <v>25</v>
      </c>
      <c r="F20" s="84" t="s">
        <v>25</v>
      </c>
      <c r="G20" s="84" t="s">
        <v>25</v>
      </c>
      <c r="H20" s="76" t="s">
        <v>25</v>
      </c>
      <c r="I20" s="78" t="s">
        <v>25</v>
      </c>
      <c r="J20" s="548" t="s">
        <v>25</v>
      </c>
      <c r="K20" s="76" t="s">
        <v>9</v>
      </c>
    </row>
    <row r="21" spans="1:11" x14ac:dyDescent="0.25">
      <c r="A21" s="85" t="s">
        <v>45</v>
      </c>
      <c r="B21" s="85" t="s">
        <v>46</v>
      </c>
      <c r="C21" s="84" t="s">
        <v>25</v>
      </c>
      <c r="D21" s="84" t="s">
        <v>25</v>
      </c>
      <c r="E21" s="84" t="s">
        <v>25</v>
      </c>
      <c r="F21" s="84" t="s">
        <v>25</v>
      </c>
      <c r="G21" s="84" t="s">
        <v>25</v>
      </c>
      <c r="H21" s="76" t="s">
        <v>25</v>
      </c>
      <c r="I21" s="78" t="s">
        <v>25</v>
      </c>
      <c r="J21" s="548" t="s">
        <v>25</v>
      </c>
      <c r="K21" s="76" t="s">
        <v>9</v>
      </c>
    </row>
    <row r="22" spans="1:11" x14ac:dyDescent="0.25">
      <c r="A22" s="85" t="s">
        <v>47</v>
      </c>
      <c r="B22" s="85" t="s">
        <v>48</v>
      </c>
      <c r="C22" s="84" t="s">
        <v>25</v>
      </c>
      <c r="D22" s="84" t="s">
        <v>25</v>
      </c>
      <c r="E22" s="84" t="s">
        <v>25</v>
      </c>
      <c r="F22" s="84" t="s">
        <v>25</v>
      </c>
      <c r="G22" s="84" t="s">
        <v>25</v>
      </c>
      <c r="H22" s="76" t="s">
        <v>25</v>
      </c>
      <c r="I22" s="78" t="s">
        <v>25</v>
      </c>
      <c r="J22" s="548" t="s">
        <v>25</v>
      </c>
      <c r="K22" s="76" t="s">
        <v>9</v>
      </c>
    </row>
    <row r="23" spans="1:11" x14ac:dyDescent="0.25">
      <c r="A23" s="85" t="s">
        <v>49</v>
      </c>
      <c r="B23" s="85" t="s">
        <v>50</v>
      </c>
      <c r="C23" s="84" t="s">
        <v>25</v>
      </c>
      <c r="D23" s="84" t="s">
        <v>25</v>
      </c>
      <c r="E23" s="84" t="s">
        <v>25</v>
      </c>
      <c r="F23" s="84" t="s">
        <v>25</v>
      </c>
      <c r="G23" s="84" t="s">
        <v>25</v>
      </c>
      <c r="H23" s="76" t="s">
        <v>25</v>
      </c>
      <c r="I23" s="78" t="s">
        <v>25</v>
      </c>
      <c r="J23" s="548" t="s">
        <v>25</v>
      </c>
      <c r="K23" s="76" t="s">
        <v>9</v>
      </c>
    </row>
    <row r="24" spans="1:11" x14ac:dyDescent="0.25">
      <c r="A24" s="85" t="s">
        <v>51</v>
      </c>
      <c r="B24" s="85" t="s">
        <v>52</v>
      </c>
      <c r="C24" s="84" t="s">
        <v>25</v>
      </c>
      <c r="D24" s="84" t="s">
        <v>25</v>
      </c>
      <c r="E24" s="84" t="s">
        <v>25</v>
      </c>
      <c r="F24" s="84" t="s">
        <v>25</v>
      </c>
      <c r="G24" s="84" t="s">
        <v>25</v>
      </c>
      <c r="H24" s="76" t="s">
        <v>25</v>
      </c>
      <c r="I24" s="78" t="s">
        <v>25</v>
      </c>
      <c r="J24" s="548" t="s">
        <v>25</v>
      </c>
      <c r="K24" s="76" t="s">
        <v>32</v>
      </c>
    </row>
    <row r="25" spans="1:11" x14ac:dyDescent="0.25">
      <c r="A25" s="85" t="s">
        <v>53</v>
      </c>
      <c r="B25" s="85" t="s">
        <v>54</v>
      </c>
      <c r="C25" s="84" t="s">
        <v>25</v>
      </c>
      <c r="D25" s="84" t="s">
        <v>25</v>
      </c>
      <c r="E25" s="84" t="s">
        <v>25</v>
      </c>
      <c r="F25" s="84" t="s">
        <v>25</v>
      </c>
      <c r="G25" s="84" t="s">
        <v>25</v>
      </c>
      <c r="H25" s="76" t="s">
        <v>25</v>
      </c>
      <c r="I25" s="78" t="s">
        <v>25</v>
      </c>
      <c r="J25" s="548" t="s">
        <v>25</v>
      </c>
      <c r="K25" s="76" t="s">
        <v>9</v>
      </c>
    </row>
    <row r="26" spans="1:11" x14ac:dyDescent="0.25">
      <c r="A26" s="85" t="s">
        <v>55</v>
      </c>
      <c r="B26" s="85" t="s">
        <v>56</v>
      </c>
      <c r="C26" s="84" t="s">
        <v>25</v>
      </c>
      <c r="D26" s="84" t="s">
        <v>25</v>
      </c>
      <c r="E26" s="84" t="s">
        <v>25</v>
      </c>
      <c r="F26" s="84" t="s">
        <v>25</v>
      </c>
      <c r="G26" s="84" t="s">
        <v>25</v>
      </c>
      <c r="H26" s="76" t="s">
        <v>25</v>
      </c>
      <c r="I26" s="78" t="s">
        <v>25</v>
      </c>
      <c r="J26" s="548" t="s">
        <v>25</v>
      </c>
      <c r="K26" s="76" t="s">
        <v>9</v>
      </c>
    </row>
    <row r="27" spans="1:11" x14ac:dyDescent="0.25">
      <c r="A27" s="85" t="s">
        <v>57</v>
      </c>
      <c r="B27" s="85" t="s">
        <v>58</v>
      </c>
      <c r="C27" s="84" t="s">
        <v>25</v>
      </c>
      <c r="D27" s="84" t="s">
        <v>25</v>
      </c>
      <c r="E27" s="84" t="s">
        <v>25</v>
      </c>
      <c r="F27" s="84" t="s">
        <v>25</v>
      </c>
      <c r="G27" s="84" t="s">
        <v>25</v>
      </c>
      <c r="H27" s="76" t="s">
        <v>25</v>
      </c>
      <c r="I27" s="78" t="s">
        <v>25</v>
      </c>
      <c r="J27" s="548" t="s">
        <v>25</v>
      </c>
      <c r="K27" s="76" t="s">
        <v>9</v>
      </c>
    </row>
    <row r="28" spans="1:11" x14ac:dyDescent="0.25">
      <c r="A28" s="85" t="s">
        <v>59</v>
      </c>
      <c r="B28" s="85" t="s">
        <v>60</v>
      </c>
      <c r="C28" s="84" t="s">
        <v>25</v>
      </c>
      <c r="D28" s="84" t="s">
        <v>25</v>
      </c>
      <c r="E28" s="84" t="s">
        <v>25</v>
      </c>
      <c r="F28" s="84" t="s">
        <v>25</v>
      </c>
      <c r="G28" s="84" t="s">
        <v>25</v>
      </c>
      <c r="H28" s="76" t="s">
        <v>25</v>
      </c>
      <c r="I28" s="78" t="s">
        <v>25</v>
      </c>
      <c r="J28" s="548" t="s">
        <v>25</v>
      </c>
      <c r="K28" s="76" t="s">
        <v>9</v>
      </c>
    </row>
    <row r="29" spans="1:11" x14ac:dyDescent="0.25">
      <c r="A29" s="85" t="s">
        <v>61</v>
      </c>
      <c r="B29" s="85" t="s">
        <v>62</v>
      </c>
      <c r="C29" s="84" t="s">
        <v>25</v>
      </c>
      <c r="D29" s="84" t="s">
        <v>25</v>
      </c>
      <c r="E29" s="84" t="s">
        <v>25</v>
      </c>
      <c r="F29" s="84" t="s">
        <v>25</v>
      </c>
      <c r="G29" s="84" t="s">
        <v>25</v>
      </c>
      <c r="H29" s="76" t="s">
        <v>25</v>
      </c>
      <c r="I29" s="78" t="s">
        <v>25</v>
      </c>
      <c r="J29" s="548" t="s">
        <v>25</v>
      </c>
      <c r="K29" s="76" t="s">
        <v>9</v>
      </c>
    </row>
    <row r="30" spans="1:11" x14ac:dyDescent="0.25">
      <c r="A30" s="85" t="s">
        <v>63</v>
      </c>
      <c r="B30" s="85" t="s">
        <v>64</v>
      </c>
      <c r="C30" s="84" t="s">
        <v>25</v>
      </c>
      <c r="D30" s="84" t="s">
        <v>25</v>
      </c>
      <c r="E30" s="84" t="s">
        <v>25</v>
      </c>
      <c r="F30" s="84" t="s">
        <v>25</v>
      </c>
      <c r="G30" s="84" t="s">
        <v>25</v>
      </c>
      <c r="H30" s="76" t="s">
        <v>25</v>
      </c>
      <c r="I30" s="78" t="s">
        <v>25</v>
      </c>
      <c r="J30" s="548" t="s">
        <v>25</v>
      </c>
      <c r="K30" s="76" t="s">
        <v>9</v>
      </c>
    </row>
    <row r="31" spans="1:11" x14ac:dyDescent="0.25">
      <c r="A31" s="85" t="s">
        <v>65</v>
      </c>
      <c r="B31" s="85" t="s">
        <v>66</v>
      </c>
      <c r="C31" s="84" t="s">
        <v>25</v>
      </c>
      <c r="D31" s="84" t="s">
        <v>25</v>
      </c>
      <c r="E31" s="84" t="s">
        <v>25</v>
      </c>
      <c r="F31" s="84" t="s">
        <v>25</v>
      </c>
      <c r="G31" s="84" t="s">
        <v>25</v>
      </c>
      <c r="H31" s="76" t="s">
        <v>25</v>
      </c>
      <c r="I31" s="78" t="s">
        <v>25</v>
      </c>
      <c r="J31" s="548" t="s">
        <v>25</v>
      </c>
      <c r="K31" s="76" t="s">
        <v>9</v>
      </c>
    </row>
    <row r="32" spans="1:11" x14ac:dyDescent="0.25">
      <c r="A32" s="85" t="s">
        <v>67</v>
      </c>
      <c r="B32" s="85" t="s">
        <v>68</v>
      </c>
      <c r="C32" s="84" t="s">
        <v>25</v>
      </c>
      <c r="D32" s="84" t="s">
        <v>25</v>
      </c>
      <c r="E32" s="84" t="s">
        <v>25</v>
      </c>
      <c r="F32" s="84" t="s">
        <v>25</v>
      </c>
      <c r="G32" s="84" t="s">
        <v>25</v>
      </c>
      <c r="H32" s="76" t="s">
        <v>25</v>
      </c>
      <c r="I32" s="78" t="s">
        <v>25</v>
      </c>
      <c r="J32" s="548" t="s">
        <v>25</v>
      </c>
      <c r="K32" s="76" t="s">
        <v>9</v>
      </c>
    </row>
    <row r="33" spans="1:11" x14ac:dyDescent="0.25">
      <c r="A33" s="85" t="s">
        <v>69</v>
      </c>
      <c r="B33" s="85" t="s">
        <v>70</v>
      </c>
      <c r="C33" s="84" t="s">
        <v>25</v>
      </c>
      <c r="D33" s="84" t="s">
        <v>25</v>
      </c>
      <c r="E33" s="84" t="s">
        <v>25</v>
      </c>
      <c r="F33" s="84" t="s">
        <v>25</v>
      </c>
      <c r="G33" s="84" t="s">
        <v>25</v>
      </c>
      <c r="H33" s="76" t="s">
        <v>25</v>
      </c>
      <c r="I33" s="78" t="s">
        <v>25</v>
      </c>
      <c r="J33" s="548" t="s">
        <v>25</v>
      </c>
      <c r="K33" s="76" t="s">
        <v>9</v>
      </c>
    </row>
    <row r="34" spans="1:11" x14ac:dyDescent="0.25">
      <c r="A34" s="85" t="s">
        <v>71</v>
      </c>
      <c r="B34" s="85" t="s">
        <v>72</v>
      </c>
      <c r="C34" s="84" t="s">
        <v>25</v>
      </c>
      <c r="D34" s="84" t="s">
        <v>25</v>
      </c>
      <c r="E34" s="84" t="s">
        <v>25</v>
      </c>
      <c r="F34" s="84" t="s">
        <v>25</v>
      </c>
      <c r="G34" s="84" t="s">
        <v>25</v>
      </c>
      <c r="H34" s="76" t="s">
        <v>25</v>
      </c>
      <c r="I34" s="78" t="s">
        <v>25</v>
      </c>
      <c r="J34" s="548" t="s">
        <v>25</v>
      </c>
      <c r="K34" s="76" t="s">
        <v>9</v>
      </c>
    </row>
    <row r="35" spans="1:11" x14ac:dyDescent="0.25">
      <c r="A35" s="85" t="s">
        <v>73</v>
      </c>
      <c r="B35" s="85" t="s">
        <v>74</v>
      </c>
      <c r="C35" s="84" t="s">
        <v>25</v>
      </c>
      <c r="D35" s="84" t="s">
        <v>25</v>
      </c>
      <c r="E35" s="84" t="s">
        <v>25</v>
      </c>
      <c r="F35" s="84" t="s">
        <v>25</v>
      </c>
      <c r="G35" s="84" t="s">
        <v>25</v>
      </c>
      <c r="H35" s="76" t="s">
        <v>25</v>
      </c>
      <c r="I35" s="78" t="s">
        <v>25</v>
      </c>
      <c r="J35" s="548" t="s">
        <v>25</v>
      </c>
      <c r="K35" s="76" t="s">
        <v>9</v>
      </c>
    </row>
    <row r="36" spans="1:11" x14ac:dyDescent="0.25">
      <c r="A36" s="85" t="s">
        <v>75</v>
      </c>
      <c r="B36" s="85" t="s">
        <v>76</v>
      </c>
      <c r="C36" s="84" t="s">
        <v>25</v>
      </c>
      <c r="D36" s="84" t="s">
        <v>25</v>
      </c>
      <c r="E36" s="84" t="s">
        <v>25</v>
      </c>
      <c r="F36" s="84" t="s">
        <v>25</v>
      </c>
      <c r="G36" s="84" t="s">
        <v>25</v>
      </c>
      <c r="H36" s="76" t="s">
        <v>25</v>
      </c>
      <c r="I36" s="78" t="s">
        <v>25</v>
      </c>
      <c r="J36" s="548" t="s">
        <v>25</v>
      </c>
      <c r="K36" s="76" t="s">
        <v>9</v>
      </c>
    </row>
    <row r="37" spans="1:11" x14ac:dyDescent="0.25">
      <c r="A37" s="85" t="s">
        <v>77</v>
      </c>
      <c r="B37" s="85" t="s">
        <v>78</v>
      </c>
      <c r="C37" s="84" t="s">
        <v>25</v>
      </c>
      <c r="D37" s="84" t="s">
        <v>25</v>
      </c>
      <c r="E37" s="84" t="s">
        <v>25</v>
      </c>
      <c r="F37" s="84" t="s">
        <v>25</v>
      </c>
      <c r="G37" s="84" t="s">
        <v>25</v>
      </c>
      <c r="H37" s="76" t="s">
        <v>25</v>
      </c>
      <c r="I37" s="78" t="s">
        <v>25</v>
      </c>
      <c r="J37" s="548" t="s">
        <v>25</v>
      </c>
      <c r="K37" s="76" t="s">
        <v>9</v>
      </c>
    </row>
    <row r="38" spans="1:11" x14ac:dyDescent="0.25">
      <c r="A38" s="85" t="s">
        <v>79</v>
      </c>
      <c r="B38" s="85" t="s">
        <v>80</v>
      </c>
      <c r="C38" s="84" t="s">
        <v>25</v>
      </c>
      <c r="D38" s="84" t="s">
        <v>25</v>
      </c>
      <c r="E38" s="84" t="s">
        <v>25</v>
      </c>
      <c r="F38" s="84" t="s">
        <v>25</v>
      </c>
      <c r="G38" s="84" t="s">
        <v>25</v>
      </c>
      <c r="H38" s="76" t="s">
        <v>25</v>
      </c>
      <c r="I38" s="78" t="s">
        <v>25</v>
      </c>
      <c r="J38" s="548" t="s">
        <v>25</v>
      </c>
      <c r="K38" s="76" t="s">
        <v>9</v>
      </c>
    </row>
    <row r="39" spans="1:11" x14ac:dyDescent="0.25">
      <c r="A39" s="85" t="s">
        <v>81</v>
      </c>
      <c r="B39" s="85" t="s">
        <v>82</v>
      </c>
      <c r="C39" s="84" t="s">
        <v>25</v>
      </c>
      <c r="D39" s="84" t="s">
        <v>25</v>
      </c>
      <c r="E39" s="84" t="s">
        <v>25</v>
      </c>
      <c r="F39" s="84" t="s">
        <v>25</v>
      </c>
      <c r="G39" s="84" t="s">
        <v>25</v>
      </c>
      <c r="H39" s="76" t="s">
        <v>25</v>
      </c>
      <c r="I39" s="78" t="s">
        <v>25</v>
      </c>
      <c r="J39" s="548" t="s">
        <v>25</v>
      </c>
      <c r="K39" s="76" t="s">
        <v>9</v>
      </c>
    </row>
    <row r="40" spans="1:11" x14ac:dyDescent="0.25">
      <c r="A40" s="85" t="s">
        <v>83</v>
      </c>
      <c r="B40" s="85" t="s">
        <v>84</v>
      </c>
      <c r="C40" s="84" t="s">
        <v>25</v>
      </c>
      <c r="D40" s="84" t="s">
        <v>25</v>
      </c>
      <c r="E40" s="84" t="s">
        <v>25</v>
      </c>
      <c r="F40" s="84" t="s">
        <v>25</v>
      </c>
      <c r="G40" s="84" t="s">
        <v>25</v>
      </c>
      <c r="H40" s="76" t="s">
        <v>25</v>
      </c>
      <c r="I40" s="78" t="s">
        <v>25</v>
      </c>
      <c r="J40" s="548" t="s">
        <v>25</v>
      </c>
      <c r="K40" s="76" t="s">
        <v>9</v>
      </c>
    </row>
    <row r="41" spans="1:11" x14ac:dyDescent="0.25">
      <c r="A41" s="85" t="s">
        <v>85</v>
      </c>
      <c r="B41" s="85" t="s">
        <v>86</v>
      </c>
      <c r="C41" s="84" t="s">
        <v>25</v>
      </c>
      <c r="D41" s="84" t="s">
        <v>25</v>
      </c>
      <c r="E41" s="84" t="s">
        <v>25</v>
      </c>
      <c r="F41" s="84" t="s">
        <v>25</v>
      </c>
      <c r="G41" s="84" t="s">
        <v>25</v>
      </c>
      <c r="H41" s="76" t="s">
        <v>25</v>
      </c>
      <c r="I41" s="78" t="s">
        <v>25</v>
      </c>
      <c r="J41" s="548" t="s">
        <v>25</v>
      </c>
      <c r="K41" s="76" t="s">
        <v>9</v>
      </c>
    </row>
    <row r="42" spans="1:11" x14ac:dyDescent="0.25">
      <c r="A42" s="85" t="s">
        <v>87</v>
      </c>
      <c r="B42" s="85" t="s">
        <v>88</v>
      </c>
      <c r="C42" s="84" t="s">
        <v>25</v>
      </c>
      <c r="D42" s="84" t="s">
        <v>25</v>
      </c>
      <c r="E42" s="84" t="s">
        <v>25</v>
      </c>
      <c r="F42" s="84" t="s">
        <v>25</v>
      </c>
      <c r="G42" s="84" t="s">
        <v>25</v>
      </c>
      <c r="H42" s="76" t="s">
        <v>25</v>
      </c>
      <c r="I42" s="78" t="s">
        <v>25</v>
      </c>
      <c r="J42" s="548" t="s">
        <v>25</v>
      </c>
      <c r="K42" s="76" t="s">
        <v>9</v>
      </c>
    </row>
    <row r="43" spans="1:11" x14ac:dyDescent="0.25">
      <c r="A43" s="85" t="s">
        <v>89</v>
      </c>
      <c r="B43" s="85" t="s">
        <v>90</v>
      </c>
      <c r="C43" s="84" t="s">
        <v>25</v>
      </c>
      <c r="D43" s="84" t="s">
        <v>25</v>
      </c>
      <c r="E43" s="84" t="s">
        <v>25</v>
      </c>
      <c r="F43" s="84" t="s">
        <v>25</v>
      </c>
      <c r="G43" s="84" t="s">
        <v>25</v>
      </c>
      <c r="H43" s="76" t="s">
        <v>25</v>
      </c>
      <c r="I43" s="78" t="s">
        <v>25</v>
      </c>
      <c r="J43" s="548" t="s">
        <v>25</v>
      </c>
      <c r="K43" s="76" t="s">
        <v>9</v>
      </c>
    </row>
    <row r="44" spans="1:11" x14ac:dyDescent="0.25">
      <c r="A44" s="85" t="s">
        <v>91</v>
      </c>
      <c r="B44" s="85" t="s">
        <v>92</v>
      </c>
      <c r="C44" s="84" t="s">
        <v>25</v>
      </c>
      <c r="D44" s="84" t="s">
        <v>25</v>
      </c>
      <c r="E44" s="84" t="s">
        <v>25</v>
      </c>
      <c r="F44" s="84" t="s">
        <v>25</v>
      </c>
      <c r="G44" s="84" t="s">
        <v>25</v>
      </c>
      <c r="H44" s="76" t="s">
        <v>25</v>
      </c>
      <c r="I44" s="78" t="s">
        <v>25</v>
      </c>
      <c r="J44" s="548" t="s">
        <v>25</v>
      </c>
      <c r="K44" s="76" t="s">
        <v>9</v>
      </c>
    </row>
    <row r="45" spans="1:11" x14ac:dyDescent="0.25">
      <c r="A45" s="85" t="s">
        <v>93</v>
      </c>
      <c r="B45" s="85" t="s">
        <v>94</v>
      </c>
      <c r="C45" s="84" t="s">
        <v>25</v>
      </c>
      <c r="D45" s="84" t="s">
        <v>25</v>
      </c>
      <c r="E45" s="84" t="s">
        <v>25</v>
      </c>
      <c r="F45" s="84" t="s">
        <v>25</v>
      </c>
      <c r="G45" s="84" t="s">
        <v>25</v>
      </c>
      <c r="H45" s="76" t="s">
        <v>25</v>
      </c>
      <c r="I45" s="78" t="s">
        <v>25</v>
      </c>
      <c r="J45" s="548" t="s">
        <v>25</v>
      </c>
      <c r="K45" s="76" t="s">
        <v>9</v>
      </c>
    </row>
    <row r="46" spans="1:11" x14ac:dyDescent="0.25">
      <c r="A46" s="85" t="s">
        <v>95</v>
      </c>
      <c r="B46" s="85" t="s">
        <v>96</v>
      </c>
      <c r="C46" s="84" t="s">
        <v>25</v>
      </c>
      <c r="D46" s="84" t="s">
        <v>25</v>
      </c>
      <c r="E46" s="84" t="s">
        <v>25</v>
      </c>
      <c r="F46" s="84" t="s">
        <v>25</v>
      </c>
      <c r="G46" s="84" t="s">
        <v>25</v>
      </c>
      <c r="H46" s="76" t="s">
        <v>25</v>
      </c>
      <c r="I46" s="78" t="s">
        <v>25</v>
      </c>
      <c r="J46" s="548" t="s">
        <v>25</v>
      </c>
      <c r="K46" s="76" t="s">
        <v>9</v>
      </c>
    </row>
    <row r="47" spans="1:11" x14ac:dyDescent="0.25">
      <c r="A47" s="85" t="s">
        <v>97</v>
      </c>
      <c r="B47" s="85" t="s">
        <v>98</v>
      </c>
      <c r="C47" s="84" t="s">
        <v>25</v>
      </c>
      <c r="D47" s="84" t="s">
        <v>25</v>
      </c>
      <c r="E47" s="84" t="s">
        <v>25</v>
      </c>
      <c r="F47" s="84" t="s">
        <v>25</v>
      </c>
      <c r="G47" s="84" t="s">
        <v>25</v>
      </c>
      <c r="H47" s="76" t="s">
        <v>25</v>
      </c>
      <c r="I47" s="78" t="s">
        <v>25</v>
      </c>
      <c r="J47" s="548" t="s">
        <v>25</v>
      </c>
      <c r="K47" s="76" t="s">
        <v>9</v>
      </c>
    </row>
    <row r="48" spans="1:11" x14ac:dyDescent="0.25">
      <c r="A48" s="85" t="s">
        <v>99</v>
      </c>
      <c r="B48" s="85" t="s">
        <v>100</v>
      </c>
      <c r="C48" s="84" t="s">
        <v>25</v>
      </c>
      <c r="D48" s="84" t="s">
        <v>25</v>
      </c>
      <c r="E48" s="84" t="s">
        <v>25</v>
      </c>
      <c r="F48" s="84" t="s">
        <v>25</v>
      </c>
      <c r="G48" s="84" t="s">
        <v>25</v>
      </c>
      <c r="H48" s="76" t="s">
        <v>25</v>
      </c>
      <c r="I48" s="78" t="s">
        <v>25</v>
      </c>
      <c r="J48" s="548" t="s">
        <v>25</v>
      </c>
      <c r="K48" s="76" t="s">
        <v>9</v>
      </c>
    </row>
    <row r="49" spans="1:11" x14ac:dyDescent="0.25">
      <c r="A49" s="85" t="s">
        <v>101</v>
      </c>
      <c r="B49" s="85" t="s">
        <v>102</v>
      </c>
      <c r="C49" s="84" t="s">
        <v>25</v>
      </c>
      <c r="D49" s="84" t="s">
        <v>25</v>
      </c>
      <c r="E49" s="84" t="s">
        <v>25</v>
      </c>
      <c r="F49" s="84" t="s">
        <v>25</v>
      </c>
      <c r="G49" s="84" t="s">
        <v>25</v>
      </c>
      <c r="H49" s="76" t="s">
        <v>25</v>
      </c>
      <c r="I49" s="78" t="s">
        <v>25</v>
      </c>
      <c r="J49" s="548" t="s">
        <v>25</v>
      </c>
      <c r="K49" s="76" t="s">
        <v>9</v>
      </c>
    </row>
    <row r="50" spans="1:11" x14ac:dyDescent="0.25">
      <c r="A50" s="85" t="s">
        <v>103</v>
      </c>
      <c r="B50" s="85" t="s">
        <v>104</v>
      </c>
      <c r="C50" s="84" t="s">
        <v>25</v>
      </c>
      <c r="D50" s="84" t="s">
        <v>25</v>
      </c>
      <c r="E50" s="84" t="s">
        <v>25</v>
      </c>
      <c r="F50" s="84" t="s">
        <v>25</v>
      </c>
      <c r="G50" s="84" t="s">
        <v>25</v>
      </c>
      <c r="H50" s="76" t="s">
        <v>25</v>
      </c>
      <c r="I50" s="78" t="s">
        <v>25</v>
      </c>
      <c r="J50" s="548" t="s">
        <v>25</v>
      </c>
      <c r="K50" s="76" t="s">
        <v>9</v>
      </c>
    </row>
    <row r="51" spans="1:11" x14ac:dyDescent="0.25">
      <c r="A51" s="85" t="s">
        <v>105</v>
      </c>
      <c r="B51" s="85" t="s">
        <v>106</v>
      </c>
      <c r="C51" s="84" t="s">
        <v>25</v>
      </c>
      <c r="D51" s="84" t="s">
        <v>25</v>
      </c>
      <c r="E51" s="84" t="s">
        <v>25</v>
      </c>
      <c r="F51" s="84" t="s">
        <v>25</v>
      </c>
      <c r="G51" s="84" t="s">
        <v>25</v>
      </c>
      <c r="H51" s="76" t="s">
        <v>25</v>
      </c>
      <c r="I51" s="78" t="s">
        <v>25</v>
      </c>
      <c r="J51" s="548" t="s">
        <v>25</v>
      </c>
      <c r="K51" s="76" t="s">
        <v>9</v>
      </c>
    </row>
    <row r="52" spans="1:11" x14ac:dyDescent="0.25">
      <c r="A52" s="85" t="s">
        <v>107</v>
      </c>
      <c r="B52" s="85" t="s">
        <v>108</v>
      </c>
      <c r="C52" s="84" t="s">
        <v>25</v>
      </c>
      <c r="D52" s="84" t="s">
        <v>25</v>
      </c>
      <c r="E52" s="84" t="s">
        <v>25</v>
      </c>
      <c r="F52" s="84" t="s">
        <v>25</v>
      </c>
      <c r="G52" s="84" t="s">
        <v>25</v>
      </c>
      <c r="H52" s="76" t="s">
        <v>25</v>
      </c>
      <c r="I52" s="78" t="s">
        <v>25</v>
      </c>
      <c r="J52" s="548" t="s">
        <v>25</v>
      </c>
      <c r="K52" s="76" t="s">
        <v>9</v>
      </c>
    </row>
    <row r="53" spans="1:11" x14ac:dyDescent="0.25">
      <c r="A53" s="85" t="s">
        <v>109</v>
      </c>
      <c r="B53" s="85" t="s">
        <v>110</v>
      </c>
      <c r="C53" s="84" t="s">
        <v>25</v>
      </c>
      <c r="D53" s="84" t="s">
        <v>25</v>
      </c>
      <c r="E53" s="84" t="s">
        <v>25</v>
      </c>
      <c r="F53" s="84" t="s">
        <v>25</v>
      </c>
      <c r="G53" s="84" t="s">
        <v>25</v>
      </c>
      <c r="H53" s="76" t="s">
        <v>25</v>
      </c>
      <c r="I53" s="78" t="s">
        <v>25</v>
      </c>
      <c r="J53" s="548" t="s">
        <v>25</v>
      </c>
      <c r="K53" s="76" t="s">
        <v>9</v>
      </c>
    </row>
    <row r="54" spans="1:11" x14ac:dyDescent="0.25">
      <c r="A54" s="85" t="s">
        <v>111</v>
      </c>
      <c r="B54" s="85" t="s">
        <v>112</v>
      </c>
      <c r="C54" s="84" t="s">
        <v>25</v>
      </c>
      <c r="D54" s="84" t="s">
        <v>25</v>
      </c>
      <c r="E54" s="84" t="s">
        <v>25</v>
      </c>
      <c r="F54" s="84" t="s">
        <v>25</v>
      </c>
      <c r="G54" s="84" t="s">
        <v>25</v>
      </c>
      <c r="H54" s="76" t="s">
        <v>25</v>
      </c>
      <c r="I54" s="78" t="s">
        <v>25</v>
      </c>
      <c r="J54" s="548" t="s">
        <v>25</v>
      </c>
      <c r="K54" s="76" t="s">
        <v>9</v>
      </c>
    </row>
    <row r="55" spans="1:11" ht="22.5" x14ac:dyDescent="0.25">
      <c r="A55" s="85" t="s">
        <v>113</v>
      </c>
      <c r="B55" s="85" t="s">
        <v>114</v>
      </c>
      <c r="C55" s="84" t="s">
        <v>25</v>
      </c>
      <c r="D55" s="84" t="s">
        <v>25</v>
      </c>
      <c r="E55" s="84" t="s">
        <v>25</v>
      </c>
      <c r="F55" s="84" t="s">
        <v>25</v>
      </c>
      <c r="G55" s="84" t="s">
        <v>25</v>
      </c>
      <c r="H55" s="76" t="s">
        <v>25</v>
      </c>
      <c r="I55" s="78" t="s">
        <v>25</v>
      </c>
      <c r="J55" s="548" t="s">
        <v>25</v>
      </c>
      <c r="K55" s="76" t="s">
        <v>32</v>
      </c>
    </row>
    <row r="56" spans="1:11" x14ac:dyDescent="0.25">
      <c r="A56" s="85" t="s">
        <v>115</v>
      </c>
      <c r="B56" s="85" t="s">
        <v>116</v>
      </c>
      <c r="C56" s="84" t="s">
        <v>25</v>
      </c>
      <c r="D56" s="84" t="s">
        <v>25</v>
      </c>
      <c r="E56" s="84" t="s">
        <v>25</v>
      </c>
      <c r="F56" s="84" t="s">
        <v>25</v>
      </c>
      <c r="G56" s="84" t="s">
        <v>25</v>
      </c>
      <c r="H56" s="76" t="s">
        <v>25</v>
      </c>
      <c r="I56" s="78" t="s">
        <v>25</v>
      </c>
      <c r="J56" s="548" t="s">
        <v>25</v>
      </c>
      <c r="K56" s="76" t="s">
        <v>9</v>
      </c>
    </row>
    <row r="57" spans="1:11" x14ac:dyDescent="0.25">
      <c r="A57" s="85" t="s">
        <v>117</v>
      </c>
      <c r="B57" s="85" t="s">
        <v>118</v>
      </c>
      <c r="C57" s="84" t="s">
        <v>25</v>
      </c>
      <c r="D57" s="84" t="s">
        <v>25</v>
      </c>
      <c r="E57" s="84" t="s">
        <v>25</v>
      </c>
      <c r="F57" s="84" t="s">
        <v>25</v>
      </c>
      <c r="G57" s="84" t="s">
        <v>25</v>
      </c>
      <c r="H57" s="76" t="s">
        <v>25</v>
      </c>
      <c r="I57" s="78" t="s">
        <v>25</v>
      </c>
      <c r="J57" s="548" t="s">
        <v>25</v>
      </c>
      <c r="K57" s="76" t="s">
        <v>9</v>
      </c>
    </row>
    <row r="58" spans="1:11" x14ac:dyDescent="0.25">
      <c r="A58" s="85" t="s">
        <v>119</v>
      </c>
      <c r="B58" s="85" t="s">
        <v>120</v>
      </c>
      <c r="C58" s="84" t="s">
        <v>25</v>
      </c>
      <c r="D58" s="84" t="s">
        <v>25</v>
      </c>
      <c r="E58" s="84" t="s">
        <v>25</v>
      </c>
      <c r="F58" s="84" t="s">
        <v>25</v>
      </c>
      <c r="G58" s="84" t="s">
        <v>25</v>
      </c>
      <c r="H58" s="76" t="s">
        <v>25</v>
      </c>
      <c r="I58" s="78" t="s">
        <v>25</v>
      </c>
      <c r="J58" s="548" t="s">
        <v>25</v>
      </c>
      <c r="K58" s="76" t="s">
        <v>9</v>
      </c>
    </row>
    <row r="59" spans="1:11" x14ac:dyDescent="0.25">
      <c r="A59" s="85" t="s">
        <v>121</v>
      </c>
      <c r="B59" s="85" t="s">
        <v>122</v>
      </c>
      <c r="C59" s="84" t="s">
        <v>25</v>
      </c>
      <c r="D59" s="84" t="s">
        <v>25</v>
      </c>
      <c r="E59" s="84" t="s">
        <v>25</v>
      </c>
      <c r="F59" s="84" t="s">
        <v>25</v>
      </c>
      <c r="G59" s="84" t="s">
        <v>25</v>
      </c>
      <c r="H59" s="76" t="s">
        <v>25</v>
      </c>
      <c r="I59" s="78" t="s">
        <v>25</v>
      </c>
      <c r="J59" s="548" t="s">
        <v>25</v>
      </c>
      <c r="K59" s="76" t="s">
        <v>9</v>
      </c>
    </row>
    <row r="60" spans="1:11" x14ac:dyDescent="0.25">
      <c r="A60" s="85" t="s">
        <v>123</v>
      </c>
      <c r="B60" s="85" t="s">
        <v>124</v>
      </c>
      <c r="C60" s="84" t="s">
        <v>25</v>
      </c>
      <c r="D60" s="84" t="s">
        <v>25</v>
      </c>
      <c r="E60" s="84" t="s">
        <v>25</v>
      </c>
      <c r="F60" s="84" t="s">
        <v>25</v>
      </c>
      <c r="G60" s="84" t="s">
        <v>25</v>
      </c>
      <c r="H60" s="76" t="s">
        <v>25</v>
      </c>
      <c r="I60" s="78" t="s">
        <v>25</v>
      </c>
      <c r="J60" s="548" t="s">
        <v>25</v>
      </c>
      <c r="K60" s="76" t="s">
        <v>32</v>
      </c>
    </row>
    <row r="61" spans="1:11" x14ac:dyDescent="0.25">
      <c r="A61" s="85" t="s">
        <v>125</v>
      </c>
      <c r="B61" s="85" t="s">
        <v>126</v>
      </c>
      <c r="C61" s="84" t="s">
        <v>25</v>
      </c>
      <c r="D61" s="84" t="s">
        <v>25</v>
      </c>
      <c r="E61" s="84" t="s">
        <v>25</v>
      </c>
      <c r="F61" s="84" t="s">
        <v>25</v>
      </c>
      <c r="G61" s="84" t="s">
        <v>25</v>
      </c>
      <c r="H61" s="76" t="s">
        <v>25</v>
      </c>
      <c r="I61" s="78" t="s">
        <v>25</v>
      </c>
      <c r="J61" s="548" t="s">
        <v>25</v>
      </c>
      <c r="K61" s="76" t="s">
        <v>32</v>
      </c>
    </row>
    <row r="62" spans="1:11" x14ac:dyDescent="0.25">
      <c r="A62" s="85" t="s">
        <v>127</v>
      </c>
      <c r="B62" s="85" t="s">
        <v>128</v>
      </c>
      <c r="C62" s="84" t="s">
        <v>25</v>
      </c>
      <c r="D62" s="84" t="s">
        <v>25</v>
      </c>
      <c r="E62" s="84" t="s">
        <v>25</v>
      </c>
      <c r="F62" s="84" t="s">
        <v>25</v>
      </c>
      <c r="G62" s="84" t="s">
        <v>25</v>
      </c>
      <c r="H62" s="76" t="s">
        <v>25</v>
      </c>
      <c r="I62" s="78" t="s">
        <v>25</v>
      </c>
      <c r="J62" s="548" t="s">
        <v>25</v>
      </c>
      <c r="K62" s="76" t="s">
        <v>32</v>
      </c>
    </row>
    <row r="63" spans="1:11" x14ac:dyDescent="0.25">
      <c r="A63" s="85" t="s">
        <v>129</v>
      </c>
      <c r="B63" s="85" t="s">
        <v>130</v>
      </c>
      <c r="C63" s="84" t="s">
        <v>25</v>
      </c>
      <c r="D63" s="84" t="s">
        <v>25</v>
      </c>
      <c r="E63" s="84" t="s">
        <v>25</v>
      </c>
      <c r="F63" s="84" t="s">
        <v>25</v>
      </c>
      <c r="G63" s="84" t="s">
        <v>25</v>
      </c>
      <c r="H63" s="76" t="s">
        <v>25</v>
      </c>
      <c r="I63" s="78" t="s">
        <v>25</v>
      </c>
      <c r="J63" s="548" t="s">
        <v>25</v>
      </c>
      <c r="K63" s="76" t="s">
        <v>9</v>
      </c>
    </row>
    <row r="64" spans="1:11" x14ac:dyDescent="0.25">
      <c r="A64" s="85" t="s">
        <v>131</v>
      </c>
      <c r="B64" s="85" t="s">
        <v>132</v>
      </c>
      <c r="C64" s="84" t="s">
        <v>25</v>
      </c>
      <c r="D64" s="84" t="s">
        <v>25</v>
      </c>
      <c r="E64" s="84" t="s">
        <v>25</v>
      </c>
      <c r="F64" s="84" t="s">
        <v>25</v>
      </c>
      <c r="G64" s="84" t="s">
        <v>25</v>
      </c>
      <c r="H64" s="76" t="s">
        <v>25</v>
      </c>
      <c r="I64" s="78" t="s">
        <v>25</v>
      </c>
      <c r="J64" s="548" t="s">
        <v>25</v>
      </c>
      <c r="K64" s="76" t="s">
        <v>9</v>
      </c>
    </row>
    <row r="65" spans="1:11" x14ac:dyDescent="0.25">
      <c r="A65" s="85" t="s">
        <v>133</v>
      </c>
      <c r="B65" s="85" t="s">
        <v>134</v>
      </c>
      <c r="C65" s="84" t="s">
        <v>25</v>
      </c>
      <c r="D65" s="84" t="s">
        <v>25</v>
      </c>
      <c r="E65" s="84" t="s">
        <v>25</v>
      </c>
      <c r="F65" s="84" t="s">
        <v>25</v>
      </c>
      <c r="G65" s="84" t="s">
        <v>25</v>
      </c>
      <c r="H65" s="76" t="s">
        <v>25</v>
      </c>
      <c r="I65" s="78" t="s">
        <v>25</v>
      </c>
      <c r="J65" s="548" t="s">
        <v>25</v>
      </c>
      <c r="K65" s="76" t="s">
        <v>9</v>
      </c>
    </row>
    <row r="66" spans="1:11" x14ac:dyDescent="0.25">
      <c r="A66" s="85" t="s">
        <v>135</v>
      </c>
      <c r="B66" s="85" t="s">
        <v>136</v>
      </c>
      <c r="C66" s="84" t="s">
        <v>25</v>
      </c>
      <c r="D66" s="84" t="s">
        <v>25</v>
      </c>
      <c r="E66" s="84" t="s">
        <v>25</v>
      </c>
      <c r="F66" s="84" t="s">
        <v>25</v>
      </c>
      <c r="G66" s="84" t="s">
        <v>25</v>
      </c>
      <c r="H66" s="76" t="s">
        <v>25</v>
      </c>
      <c r="I66" s="78" t="s">
        <v>25</v>
      </c>
      <c r="J66" s="548" t="s">
        <v>25</v>
      </c>
      <c r="K66" s="76" t="s">
        <v>32</v>
      </c>
    </row>
    <row r="67" spans="1:11" x14ac:dyDescent="0.25">
      <c r="A67" s="85" t="s">
        <v>137</v>
      </c>
      <c r="B67" s="85" t="s">
        <v>138</v>
      </c>
      <c r="C67" s="84" t="s">
        <v>25</v>
      </c>
      <c r="D67" s="84" t="s">
        <v>25</v>
      </c>
      <c r="E67" s="84" t="s">
        <v>25</v>
      </c>
      <c r="F67" s="84" t="s">
        <v>25</v>
      </c>
      <c r="G67" s="84" t="s">
        <v>25</v>
      </c>
      <c r="H67" s="76" t="s">
        <v>25</v>
      </c>
      <c r="I67" s="78" t="s">
        <v>25</v>
      </c>
      <c r="J67" s="548" t="s">
        <v>25</v>
      </c>
      <c r="K67" s="76" t="s">
        <v>9</v>
      </c>
    </row>
    <row r="68" spans="1:11" x14ac:dyDescent="0.25">
      <c r="A68" s="85" t="s">
        <v>139</v>
      </c>
      <c r="B68" s="85" t="s">
        <v>140</v>
      </c>
      <c r="C68" s="84" t="s">
        <v>25</v>
      </c>
      <c r="D68" s="84" t="s">
        <v>25</v>
      </c>
      <c r="E68" s="84" t="s">
        <v>25</v>
      </c>
      <c r="F68" s="84" t="s">
        <v>25</v>
      </c>
      <c r="G68" s="84" t="s">
        <v>25</v>
      </c>
      <c r="H68" s="76" t="s">
        <v>25</v>
      </c>
      <c r="I68" s="78" t="s">
        <v>25</v>
      </c>
      <c r="J68" s="548" t="s">
        <v>25</v>
      </c>
      <c r="K68" s="76" t="s">
        <v>9</v>
      </c>
    </row>
    <row r="69" spans="1:11" x14ac:dyDescent="0.25">
      <c r="A69" s="85" t="s">
        <v>141</v>
      </c>
      <c r="B69" s="85" t="s">
        <v>142</v>
      </c>
      <c r="C69" s="84" t="s">
        <v>25</v>
      </c>
      <c r="D69" s="84" t="s">
        <v>25</v>
      </c>
      <c r="E69" s="84" t="s">
        <v>25</v>
      </c>
      <c r="F69" s="84" t="s">
        <v>25</v>
      </c>
      <c r="G69" s="84" t="s">
        <v>25</v>
      </c>
      <c r="H69" s="76" t="s">
        <v>25</v>
      </c>
      <c r="I69" s="78" t="s">
        <v>25</v>
      </c>
      <c r="J69" s="548" t="s">
        <v>25</v>
      </c>
      <c r="K69" s="76" t="s">
        <v>9</v>
      </c>
    </row>
    <row r="70" spans="1:11" x14ac:dyDescent="0.25">
      <c r="A70" s="85" t="s">
        <v>143</v>
      </c>
      <c r="B70" s="85" t="s">
        <v>144</v>
      </c>
      <c r="C70" s="84" t="s">
        <v>25</v>
      </c>
      <c r="D70" s="84" t="s">
        <v>25</v>
      </c>
      <c r="E70" s="84" t="s">
        <v>25</v>
      </c>
      <c r="F70" s="84" t="s">
        <v>25</v>
      </c>
      <c r="G70" s="84" t="s">
        <v>25</v>
      </c>
      <c r="H70" s="76" t="s">
        <v>25</v>
      </c>
      <c r="I70" s="78" t="s">
        <v>25</v>
      </c>
      <c r="J70" s="548" t="s">
        <v>25</v>
      </c>
      <c r="K70" s="76" t="s">
        <v>9</v>
      </c>
    </row>
    <row r="71" spans="1:11" x14ac:dyDescent="0.25">
      <c r="A71" s="85" t="s">
        <v>145</v>
      </c>
      <c r="B71" s="85" t="s">
        <v>146</v>
      </c>
      <c r="C71" s="84" t="s">
        <v>25</v>
      </c>
      <c r="D71" s="84" t="s">
        <v>25</v>
      </c>
      <c r="E71" s="84" t="s">
        <v>25</v>
      </c>
      <c r="F71" s="84" t="s">
        <v>25</v>
      </c>
      <c r="G71" s="84" t="s">
        <v>25</v>
      </c>
      <c r="H71" s="76" t="s">
        <v>25</v>
      </c>
      <c r="I71" s="78" t="s">
        <v>25</v>
      </c>
      <c r="J71" s="548" t="s">
        <v>25</v>
      </c>
      <c r="K71" s="76" t="s">
        <v>9</v>
      </c>
    </row>
    <row r="72" spans="1:11" x14ac:dyDescent="0.25">
      <c r="A72" s="85" t="s">
        <v>147</v>
      </c>
      <c r="B72" s="85" t="s">
        <v>148</v>
      </c>
      <c r="C72" s="84" t="s">
        <v>25</v>
      </c>
      <c r="D72" s="84" t="s">
        <v>25</v>
      </c>
      <c r="E72" s="84" t="s">
        <v>25</v>
      </c>
      <c r="F72" s="84" t="s">
        <v>25</v>
      </c>
      <c r="G72" s="84" t="s">
        <v>25</v>
      </c>
      <c r="H72" s="76" t="s">
        <v>25</v>
      </c>
      <c r="I72" s="78" t="s">
        <v>25</v>
      </c>
      <c r="J72" s="548" t="s">
        <v>25</v>
      </c>
      <c r="K72" s="76" t="s">
        <v>9</v>
      </c>
    </row>
    <row r="73" spans="1:11" x14ac:dyDescent="0.25">
      <c r="A73" s="85" t="s">
        <v>149</v>
      </c>
      <c r="B73" s="85" t="s">
        <v>150</v>
      </c>
      <c r="C73" s="84" t="s">
        <v>25</v>
      </c>
      <c r="D73" s="84" t="s">
        <v>25</v>
      </c>
      <c r="E73" s="84" t="s">
        <v>25</v>
      </c>
      <c r="F73" s="84" t="s">
        <v>25</v>
      </c>
      <c r="G73" s="84" t="s">
        <v>25</v>
      </c>
      <c r="H73" s="76" t="s">
        <v>25</v>
      </c>
      <c r="I73" s="78" t="s">
        <v>25</v>
      </c>
      <c r="J73" s="548" t="s">
        <v>25</v>
      </c>
      <c r="K73" s="76" t="s">
        <v>9</v>
      </c>
    </row>
    <row r="74" spans="1:11" x14ac:dyDescent="0.25">
      <c r="A74" s="85" t="s">
        <v>151</v>
      </c>
      <c r="B74" s="85" t="s">
        <v>152</v>
      </c>
      <c r="C74" s="84" t="s">
        <v>25</v>
      </c>
      <c r="D74" s="84" t="s">
        <v>25</v>
      </c>
      <c r="E74" s="84" t="s">
        <v>25</v>
      </c>
      <c r="F74" s="84" t="s">
        <v>25</v>
      </c>
      <c r="G74" s="84" t="s">
        <v>25</v>
      </c>
      <c r="H74" s="76" t="s">
        <v>25</v>
      </c>
      <c r="I74" s="78" t="s">
        <v>25</v>
      </c>
      <c r="J74" s="548" t="s">
        <v>25</v>
      </c>
      <c r="K74" s="76" t="s">
        <v>9</v>
      </c>
    </row>
    <row r="75" spans="1:11" x14ac:dyDescent="0.25">
      <c r="A75" s="85" t="s">
        <v>153</v>
      </c>
      <c r="B75" s="85" t="s">
        <v>154</v>
      </c>
      <c r="C75" s="84" t="s">
        <v>25</v>
      </c>
      <c r="D75" s="84" t="s">
        <v>25</v>
      </c>
      <c r="E75" s="84" t="s">
        <v>25</v>
      </c>
      <c r="F75" s="84" t="s">
        <v>25</v>
      </c>
      <c r="G75" s="84" t="s">
        <v>25</v>
      </c>
      <c r="H75" s="76" t="s">
        <v>25</v>
      </c>
      <c r="I75" s="78" t="s">
        <v>25</v>
      </c>
      <c r="J75" s="548" t="s">
        <v>25</v>
      </c>
      <c r="K75" s="76" t="s">
        <v>9</v>
      </c>
    </row>
    <row r="76" spans="1:11" x14ac:dyDescent="0.25">
      <c r="A76" s="85" t="s">
        <v>155</v>
      </c>
      <c r="B76" s="85" t="s">
        <v>156</v>
      </c>
      <c r="C76" s="84" t="s">
        <v>25</v>
      </c>
      <c r="D76" s="84" t="s">
        <v>25</v>
      </c>
      <c r="E76" s="84" t="s">
        <v>25</v>
      </c>
      <c r="F76" s="84" t="s">
        <v>25</v>
      </c>
      <c r="G76" s="84" t="s">
        <v>25</v>
      </c>
      <c r="H76" s="76" t="s">
        <v>25</v>
      </c>
      <c r="I76" s="78" t="s">
        <v>25</v>
      </c>
      <c r="J76" s="548" t="s">
        <v>25</v>
      </c>
      <c r="K76" s="76" t="s">
        <v>9</v>
      </c>
    </row>
    <row r="77" spans="1:11" x14ac:dyDescent="0.25">
      <c r="A77" s="85" t="s">
        <v>157</v>
      </c>
      <c r="B77" s="85" t="s">
        <v>158</v>
      </c>
      <c r="C77" s="84" t="s">
        <v>25</v>
      </c>
      <c r="D77" s="84" t="s">
        <v>25</v>
      </c>
      <c r="E77" s="84" t="s">
        <v>25</v>
      </c>
      <c r="F77" s="84" t="s">
        <v>25</v>
      </c>
      <c r="G77" s="84" t="s">
        <v>25</v>
      </c>
      <c r="H77" s="76" t="s">
        <v>25</v>
      </c>
      <c r="I77" s="78" t="s">
        <v>25</v>
      </c>
      <c r="J77" s="548" t="s">
        <v>25</v>
      </c>
      <c r="K77" s="76" t="s">
        <v>9</v>
      </c>
    </row>
    <row r="78" spans="1:11" x14ac:dyDescent="0.25">
      <c r="A78" s="85" t="s">
        <v>159</v>
      </c>
      <c r="B78" s="85" t="s">
        <v>160</v>
      </c>
      <c r="C78" s="84" t="s">
        <v>25</v>
      </c>
      <c r="D78" s="84" t="s">
        <v>25</v>
      </c>
      <c r="E78" s="84" t="s">
        <v>25</v>
      </c>
      <c r="F78" s="84" t="s">
        <v>25</v>
      </c>
      <c r="G78" s="84" t="s">
        <v>25</v>
      </c>
      <c r="H78" s="76" t="s">
        <v>25</v>
      </c>
      <c r="I78" s="78" t="s">
        <v>25</v>
      </c>
      <c r="J78" s="548" t="s">
        <v>25</v>
      </c>
      <c r="K78" s="76" t="s">
        <v>9</v>
      </c>
    </row>
    <row r="79" spans="1:11" x14ac:dyDescent="0.25">
      <c r="A79" s="85" t="s">
        <v>161</v>
      </c>
      <c r="B79" s="85" t="s">
        <v>162</v>
      </c>
      <c r="C79" s="84" t="s">
        <v>25</v>
      </c>
      <c r="D79" s="84" t="s">
        <v>25</v>
      </c>
      <c r="E79" s="84" t="s">
        <v>25</v>
      </c>
      <c r="F79" s="84" t="s">
        <v>25</v>
      </c>
      <c r="G79" s="84" t="s">
        <v>25</v>
      </c>
      <c r="H79" s="76" t="s">
        <v>25</v>
      </c>
      <c r="I79" s="78" t="s">
        <v>25</v>
      </c>
      <c r="J79" s="548" t="s">
        <v>25</v>
      </c>
      <c r="K79" s="76" t="s">
        <v>9</v>
      </c>
    </row>
    <row r="80" spans="1:11" x14ac:dyDescent="0.25">
      <c r="A80" s="85" t="s">
        <v>163</v>
      </c>
      <c r="B80" s="85" t="s">
        <v>164</v>
      </c>
      <c r="C80" s="84" t="s">
        <v>25</v>
      </c>
      <c r="D80" s="84" t="s">
        <v>25</v>
      </c>
      <c r="E80" s="84" t="s">
        <v>25</v>
      </c>
      <c r="F80" s="84" t="s">
        <v>25</v>
      </c>
      <c r="G80" s="84" t="s">
        <v>25</v>
      </c>
      <c r="H80" s="76" t="s">
        <v>25</v>
      </c>
      <c r="I80" s="78" t="s">
        <v>25</v>
      </c>
      <c r="J80" s="548" t="s">
        <v>25</v>
      </c>
      <c r="K80" s="76" t="s">
        <v>32</v>
      </c>
    </row>
    <row r="81" spans="1:11" x14ac:dyDescent="0.25">
      <c r="A81" s="85" t="s">
        <v>165</v>
      </c>
      <c r="B81" s="85" t="s">
        <v>166</v>
      </c>
      <c r="C81" s="84" t="s">
        <v>25</v>
      </c>
      <c r="D81" s="84" t="s">
        <v>25</v>
      </c>
      <c r="E81" s="84" t="s">
        <v>25</v>
      </c>
      <c r="F81" s="84" t="s">
        <v>25</v>
      </c>
      <c r="G81" s="84" t="s">
        <v>25</v>
      </c>
      <c r="H81" s="76" t="s">
        <v>25</v>
      </c>
      <c r="I81" s="78" t="s">
        <v>25</v>
      </c>
      <c r="J81" s="548" t="s">
        <v>25</v>
      </c>
      <c r="K81" s="76" t="s">
        <v>9</v>
      </c>
    </row>
    <row r="82" spans="1:11" x14ac:dyDescent="0.25">
      <c r="A82" s="85" t="s">
        <v>167</v>
      </c>
      <c r="B82" s="85" t="s">
        <v>168</v>
      </c>
      <c r="C82" s="84" t="s">
        <v>25</v>
      </c>
      <c r="D82" s="84" t="s">
        <v>25</v>
      </c>
      <c r="E82" s="84" t="s">
        <v>25</v>
      </c>
      <c r="F82" s="84" t="s">
        <v>25</v>
      </c>
      <c r="G82" s="84" t="s">
        <v>25</v>
      </c>
      <c r="H82" s="76" t="s">
        <v>25</v>
      </c>
      <c r="I82" s="78" t="s">
        <v>25</v>
      </c>
      <c r="J82" s="548" t="s">
        <v>25</v>
      </c>
      <c r="K82" s="76" t="s">
        <v>9</v>
      </c>
    </row>
    <row r="83" spans="1:11" x14ac:dyDescent="0.25">
      <c r="A83" s="85" t="s">
        <v>169</v>
      </c>
      <c r="B83" s="85" t="s">
        <v>170</v>
      </c>
      <c r="C83" s="84" t="s">
        <v>25</v>
      </c>
      <c r="D83" s="84" t="s">
        <v>25</v>
      </c>
      <c r="E83" s="84" t="s">
        <v>25</v>
      </c>
      <c r="F83" s="84" t="s">
        <v>25</v>
      </c>
      <c r="G83" s="84" t="s">
        <v>25</v>
      </c>
      <c r="H83" s="76" t="s">
        <v>25</v>
      </c>
      <c r="I83" s="78" t="s">
        <v>25</v>
      </c>
      <c r="J83" s="548" t="s">
        <v>25</v>
      </c>
      <c r="K83" s="76" t="s">
        <v>9</v>
      </c>
    </row>
    <row r="84" spans="1:11" x14ac:dyDescent="0.25">
      <c r="A84" s="85" t="s">
        <v>171</v>
      </c>
      <c r="B84" s="85" t="s">
        <v>172</v>
      </c>
      <c r="C84" s="84" t="s">
        <v>25</v>
      </c>
      <c r="D84" s="84" t="s">
        <v>25</v>
      </c>
      <c r="E84" s="84" t="s">
        <v>25</v>
      </c>
      <c r="F84" s="84" t="s">
        <v>25</v>
      </c>
      <c r="G84" s="84" t="s">
        <v>25</v>
      </c>
      <c r="H84" s="76" t="s">
        <v>25</v>
      </c>
      <c r="I84" s="78" t="s">
        <v>25</v>
      </c>
      <c r="J84" s="548" t="s">
        <v>25</v>
      </c>
      <c r="K84" s="76" t="s">
        <v>9</v>
      </c>
    </row>
    <row r="85" spans="1:11" x14ac:dyDescent="0.25">
      <c r="A85" s="85" t="s">
        <v>173</v>
      </c>
      <c r="B85" s="85" t="s">
        <v>174</v>
      </c>
      <c r="C85" s="84" t="s">
        <v>25</v>
      </c>
      <c r="D85" s="84" t="s">
        <v>25</v>
      </c>
      <c r="E85" s="84" t="s">
        <v>25</v>
      </c>
      <c r="F85" s="84" t="s">
        <v>25</v>
      </c>
      <c r="G85" s="84" t="s">
        <v>25</v>
      </c>
      <c r="H85" s="76" t="s">
        <v>25</v>
      </c>
      <c r="I85" s="78" t="s">
        <v>25</v>
      </c>
      <c r="J85" s="548" t="s">
        <v>25</v>
      </c>
      <c r="K85" s="76" t="s">
        <v>9</v>
      </c>
    </row>
    <row r="86" spans="1:11" x14ac:dyDescent="0.25">
      <c r="A86" s="85" t="s">
        <v>175</v>
      </c>
      <c r="B86" s="85" t="s">
        <v>176</v>
      </c>
      <c r="C86" s="84" t="s">
        <v>25</v>
      </c>
      <c r="D86" s="84" t="s">
        <v>25</v>
      </c>
      <c r="E86" s="84" t="s">
        <v>25</v>
      </c>
      <c r="F86" s="84" t="s">
        <v>25</v>
      </c>
      <c r="G86" s="84" t="s">
        <v>25</v>
      </c>
      <c r="H86" s="76" t="s">
        <v>25</v>
      </c>
      <c r="I86" s="78" t="s">
        <v>25</v>
      </c>
      <c r="J86" s="548" t="s">
        <v>25</v>
      </c>
      <c r="K86" s="76" t="s">
        <v>9</v>
      </c>
    </row>
    <row r="87" spans="1:11" x14ac:dyDescent="0.25">
      <c r="A87" s="85" t="s">
        <v>177</v>
      </c>
      <c r="B87" s="85" t="s">
        <v>178</v>
      </c>
      <c r="C87" s="84" t="s">
        <v>25</v>
      </c>
      <c r="D87" s="84" t="s">
        <v>25</v>
      </c>
      <c r="E87" s="84" t="s">
        <v>25</v>
      </c>
      <c r="F87" s="84" t="s">
        <v>25</v>
      </c>
      <c r="G87" s="84" t="s">
        <v>25</v>
      </c>
      <c r="H87" s="76" t="s">
        <v>25</v>
      </c>
      <c r="I87" s="78" t="s">
        <v>25</v>
      </c>
      <c r="J87" s="548" t="s">
        <v>25</v>
      </c>
      <c r="K87" s="76" t="s">
        <v>9</v>
      </c>
    </row>
    <row r="88" spans="1:11" x14ac:dyDescent="0.25">
      <c r="A88" s="85" t="s">
        <v>179</v>
      </c>
      <c r="B88" s="85" t="s">
        <v>180</v>
      </c>
      <c r="C88" s="84" t="s">
        <v>25</v>
      </c>
      <c r="D88" s="84" t="s">
        <v>25</v>
      </c>
      <c r="E88" s="84" t="s">
        <v>25</v>
      </c>
      <c r="F88" s="84" t="s">
        <v>25</v>
      </c>
      <c r="G88" s="84" t="s">
        <v>25</v>
      </c>
      <c r="H88" s="76" t="s">
        <v>25</v>
      </c>
      <c r="I88" s="78" t="s">
        <v>25</v>
      </c>
      <c r="J88" s="548" t="s">
        <v>25</v>
      </c>
      <c r="K88" s="76" t="s">
        <v>9</v>
      </c>
    </row>
    <row r="89" spans="1:11" x14ac:dyDescent="0.25">
      <c r="A89" s="85" t="s">
        <v>181</v>
      </c>
      <c r="B89" s="85" t="s">
        <v>182</v>
      </c>
      <c r="C89" s="84" t="s">
        <v>25</v>
      </c>
      <c r="D89" s="84" t="s">
        <v>25</v>
      </c>
      <c r="E89" s="84" t="s">
        <v>25</v>
      </c>
      <c r="F89" s="84" t="s">
        <v>25</v>
      </c>
      <c r="G89" s="84" t="s">
        <v>25</v>
      </c>
      <c r="H89" s="76" t="s">
        <v>25</v>
      </c>
      <c r="I89" s="78" t="s">
        <v>25</v>
      </c>
      <c r="J89" s="548" t="s">
        <v>25</v>
      </c>
      <c r="K89" s="76" t="s">
        <v>9</v>
      </c>
    </row>
    <row r="90" spans="1:11" x14ac:dyDescent="0.25">
      <c r="A90" s="85" t="s">
        <v>183</v>
      </c>
      <c r="B90" s="85" t="s">
        <v>184</v>
      </c>
      <c r="C90" s="84" t="s">
        <v>25</v>
      </c>
      <c r="D90" s="84" t="s">
        <v>25</v>
      </c>
      <c r="E90" s="84" t="s">
        <v>25</v>
      </c>
      <c r="F90" s="84" t="s">
        <v>25</v>
      </c>
      <c r="G90" s="84" t="s">
        <v>25</v>
      </c>
      <c r="H90" s="76" t="s">
        <v>25</v>
      </c>
      <c r="I90" s="78" t="s">
        <v>25</v>
      </c>
      <c r="J90" s="548" t="s">
        <v>25</v>
      </c>
      <c r="K90" s="76" t="s">
        <v>32</v>
      </c>
    </row>
    <row r="91" spans="1:11" x14ac:dyDescent="0.25">
      <c r="A91" s="85" t="s">
        <v>185</v>
      </c>
      <c r="B91" s="85" t="s">
        <v>186</v>
      </c>
      <c r="C91" s="84" t="s">
        <v>25</v>
      </c>
      <c r="D91" s="84" t="s">
        <v>25</v>
      </c>
      <c r="E91" s="84" t="s">
        <v>25</v>
      </c>
      <c r="F91" s="84" t="s">
        <v>25</v>
      </c>
      <c r="G91" s="84" t="s">
        <v>25</v>
      </c>
      <c r="H91" s="76" t="s">
        <v>25</v>
      </c>
      <c r="I91" s="78" t="s">
        <v>25</v>
      </c>
      <c r="J91" s="548" t="s">
        <v>25</v>
      </c>
      <c r="K91" s="76" t="s">
        <v>32</v>
      </c>
    </row>
    <row r="92" spans="1:11" x14ac:dyDescent="0.25">
      <c r="A92" s="85" t="s">
        <v>187</v>
      </c>
      <c r="B92" s="85" t="s">
        <v>188</v>
      </c>
      <c r="C92" s="84" t="s">
        <v>25</v>
      </c>
      <c r="D92" s="84" t="s">
        <v>25</v>
      </c>
      <c r="E92" s="84" t="s">
        <v>25</v>
      </c>
      <c r="F92" s="84" t="s">
        <v>25</v>
      </c>
      <c r="G92" s="84" t="s">
        <v>25</v>
      </c>
      <c r="H92" s="76" t="s">
        <v>25</v>
      </c>
      <c r="I92" s="78" t="s">
        <v>25</v>
      </c>
      <c r="J92" s="548" t="s">
        <v>25</v>
      </c>
      <c r="K92" s="76" t="s">
        <v>32</v>
      </c>
    </row>
    <row r="93" spans="1:11" x14ac:dyDescent="0.25">
      <c r="A93" s="85" t="s">
        <v>189</v>
      </c>
      <c r="B93" s="85" t="s">
        <v>190</v>
      </c>
      <c r="C93" s="84" t="s">
        <v>25</v>
      </c>
      <c r="D93" s="84" t="s">
        <v>25</v>
      </c>
      <c r="E93" s="84" t="s">
        <v>25</v>
      </c>
      <c r="F93" s="84" t="s">
        <v>25</v>
      </c>
      <c r="G93" s="84" t="s">
        <v>25</v>
      </c>
      <c r="H93" s="76" t="s">
        <v>25</v>
      </c>
      <c r="I93" s="78" t="s">
        <v>25</v>
      </c>
      <c r="J93" s="548" t="s">
        <v>25</v>
      </c>
      <c r="K93" s="76" t="s">
        <v>32</v>
      </c>
    </row>
    <row r="94" spans="1:11" x14ac:dyDescent="0.25">
      <c r="A94" s="85" t="s">
        <v>191</v>
      </c>
      <c r="B94" s="85" t="s">
        <v>192</v>
      </c>
      <c r="C94" s="84" t="s">
        <v>25</v>
      </c>
      <c r="D94" s="84" t="s">
        <v>25</v>
      </c>
      <c r="E94" s="84" t="s">
        <v>25</v>
      </c>
      <c r="F94" s="84" t="s">
        <v>25</v>
      </c>
      <c r="G94" s="84" t="s">
        <v>25</v>
      </c>
      <c r="H94" s="76" t="s">
        <v>25</v>
      </c>
      <c r="I94" s="78" t="s">
        <v>25</v>
      </c>
      <c r="J94" s="548" t="s">
        <v>25</v>
      </c>
      <c r="K94" s="76" t="s">
        <v>9</v>
      </c>
    </row>
    <row r="95" spans="1:11" x14ac:dyDescent="0.25">
      <c r="A95" s="85" t="s">
        <v>193</v>
      </c>
      <c r="B95" s="85" t="s">
        <v>194</v>
      </c>
      <c r="C95" s="84" t="s">
        <v>25</v>
      </c>
      <c r="D95" s="84" t="s">
        <v>25</v>
      </c>
      <c r="E95" s="84" t="s">
        <v>25</v>
      </c>
      <c r="F95" s="84" t="s">
        <v>25</v>
      </c>
      <c r="G95" s="84" t="s">
        <v>25</v>
      </c>
      <c r="H95" s="76" t="s">
        <v>25</v>
      </c>
      <c r="I95" s="78" t="s">
        <v>25</v>
      </c>
      <c r="J95" s="548" t="s">
        <v>25</v>
      </c>
      <c r="K95" s="76" t="s">
        <v>9</v>
      </c>
    </row>
    <row r="96" spans="1:11" x14ac:dyDescent="0.25">
      <c r="A96" s="85" t="s">
        <v>195</v>
      </c>
      <c r="B96" s="85" t="s">
        <v>196</v>
      </c>
      <c r="C96" s="84" t="s">
        <v>25</v>
      </c>
      <c r="D96" s="84" t="s">
        <v>25</v>
      </c>
      <c r="E96" s="84" t="s">
        <v>25</v>
      </c>
      <c r="F96" s="84" t="s">
        <v>25</v>
      </c>
      <c r="G96" s="84" t="s">
        <v>25</v>
      </c>
      <c r="H96" s="76" t="s">
        <v>25</v>
      </c>
      <c r="I96" s="78" t="s">
        <v>25</v>
      </c>
      <c r="J96" s="548" t="s">
        <v>25</v>
      </c>
      <c r="K96" s="76" t="s">
        <v>9</v>
      </c>
    </row>
    <row r="97" spans="1:11" x14ac:dyDescent="0.25">
      <c r="A97" s="85" t="s">
        <v>197</v>
      </c>
      <c r="B97" s="85" t="s">
        <v>198</v>
      </c>
      <c r="C97" s="84" t="s">
        <v>25</v>
      </c>
      <c r="D97" s="84" t="s">
        <v>25</v>
      </c>
      <c r="E97" s="84" t="s">
        <v>25</v>
      </c>
      <c r="F97" s="84" t="s">
        <v>25</v>
      </c>
      <c r="G97" s="84" t="s">
        <v>25</v>
      </c>
      <c r="H97" s="76" t="s">
        <v>25</v>
      </c>
      <c r="I97" s="78" t="s">
        <v>25</v>
      </c>
      <c r="J97" s="548" t="s">
        <v>25</v>
      </c>
      <c r="K97" s="76" t="s">
        <v>9</v>
      </c>
    </row>
    <row r="98" spans="1:11" x14ac:dyDescent="0.25">
      <c r="A98" s="85" t="s">
        <v>199</v>
      </c>
      <c r="B98" s="85" t="s">
        <v>200</v>
      </c>
      <c r="C98" s="84" t="s">
        <v>25</v>
      </c>
      <c r="D98" s="84" t="s">
        <v>25</v>
      </c>
      <c r="E98" s="84" t="s">
        <v>25</v>
      </c>
      <c r="F98" s="84" t="s">
        <v>25</v>
      </c>
      <c r="G98" s="84" t="s">
        <v>25</v>
      </c>
      <c r="H98" s="76" t="s">
        <v>25</v>
      </c>
      <c r="I98" s="78" t="s">
        <v>25</v>
      </c>
      <c r="J98" s="548" t="s">
        <v>25</v>
      </c>
      <c r="K98" s="76" t="s">
        <v>9</v>
      </c>
    </row>
    <row r="99" spans="1:11" x14ac:dyDescent="0.25">
      <c r="A99" s="85" t="s">
        <v>201</v>
      </c>
      <c r="B99" s="85" t="s">
        <v>202</v>
      </c>
      <c r="C99" s="84" t="s">
        <v>25</v>
      </c>
      <c r="D99" s="84" t="s">
        <v>25</v>
      </c>
      <c r="E99" s="84" t="s">
        <v>25</v>
      </c>
      <c r="F99" s="84" t="s">
        <v>25</v>
      </c>
      <c r="G99" s="84" t="s">
        <v>25</v>
      </c>
      <c r="H99" s="76" t="s">
        <v>25</v>
      </c>
      <c r="I99" s="78" t="s">
        <v>25</v>
      </c>
      <c r="J99" s="548" t="s">
        <v>25</v>
      </c>
      <c r="K99" s="76" t="s">
        <v>9</v>
      </c>
    </row>
    <row r="100" spans="1:11" x14ac:dyDescent="0.25">
      <c r="A100" s="85" t="s">
        <v>203</v>
      </c>
      <c r="B100" s="85" t="s">
        <v>204</v>
      </c>
      <c r="C100" s="84" t="s">
        <v>25</v>
      </c>
      <c r="D100" s="84" t="s">
        <v>25</v>
      </c>
      <c r="E100" s="84" t="s">
        <v>25</v>
      </c>
      <c r="F100" s="84" t="s">
        <v>25</v>
      </c>
      <c r="G100" s="84" t="s">
        <v>25</v>
      </c>
      <c r="H100" s="76" t="s">
        <v>25</v>
      </c>
      <c r="I100" s="78" t="s">
        <v>25</v>
      </c>
      <c r="J100" s="548" t="s">
        <v>25</v>
      </c>
      <c r="K100" s="76" t="s">
        <v>9</v>
      </c>
    </row>
    <row r="101" spans="1:11" x14ac:dyDescent="0.25">
      <c r="A101" s="85" t="s">
        <v>205</v>
      </c>
      <c r="B101" s="85" t="s">
        <v>206</v>
      </c>
      <c r="C101" s="84" t="s">
        <v>25</v>
      </c>
      <c r="D101" s="84" t="s">
        <v>25</v>
      </c>
      <c r="E101" s="84" t="s">
        <v>25</v>
      </c>
      <c r="F101" s="84" t="s">
        <v>25</v>
      </c>
      <c r="G101" s="84" t="s">
        <v>25</v>
      </c>
      <c r="H101" s="76" t="s">
        <v>25</v>
      </c>
      <c r="I101" s="78" t="s">
        <v>25</v>
      </c>
      <c r="J101" s="548" t="s">
        <v>25</v>
      </c>
      <c r="K101" s="76" t="s">
        <v>9</v>
      </c>
    </row>
    <row r="102" spans="1:11" x14ac:dyDescent="0.25">
      <c r="A102" s="85" t="s">
        <v>207</v>
      </c>
      <c r="B102" s="85" t="s">
        <v>208</v>
      </c>
      <c r="C102" s="84" t="s">
        <v>25</v>
      </c>
      <c r="D102" s="84" t="s">
        <v>25</v>
      </c>
      <c r="E102" s="84" t="s">
        <v>25</v>
      </c>
      <c r="F102" s="84" t="s">
        <v>25</v>
      </c>
      <c r="G102" s="84" t="s">
        <v>25</v>
      </c>
      <c r="H102" s="76" t="s">
        <v>25</v>
      </c>
      <c r="I102" s="78" t="s">
        <v>25</v>
      </c>
      <c r="J102" s="548" t="s">
        <v>25</v>
      </c>
      <c r="K102" s="76" t="s">
        <v>9</v>
      </c>
    </row>
    <row r="103" spans="1:11" x14ac:dyDescent="0.25">
      <c r="A103" s="85" t="s">
        <v>209</v>
      </c>
      <c r="B103" s="85" t="s">
        <v>210</v>
      </c>
      <c r="C103" s="84" t="s">
        <v>25</v>
      </c>
      <c r="D103" s="84" t="s">
        <v>25</v>
      </c>
      <c r="E103" s="84" t="s">
        <v>25</v>
      </c>
      <c r="F103" s="84" t="s">
        <v>25</v>
      </c>
      <c r="G103" s="84" t="s">
        <v>25</v>
      </c>
      <c r="H103" s="76" t="s">
        <v>25</v>
      </c>
      <c r="I103" s="78" t="s">
        <v>25</v>
      </c>
      <c r="J103" s="548" t="s">
        <v>25</v>
      </c>
      <c r="K103" s="76" t="s">
        <v>9</v>
      </c>
    </row>
    <row r="104" spans="1:11" x14ac:dyDescent="0.25">
      <c r="A104" s="85" t="s">
        <v>211</v>
      </c>
      <c r="B104" s="85" t="s">
        <v>212</v>
      </c>
      <c r="C104" s="84" t="s">
        <v>25</v>
      </c>
      <c r="D104" s="84" t="s">
        <v>25</v>
      </c>
      <c r="E104" s="84" t="s">
        <v>25</v>
      </c>
      <c r="F104" s="84" t="s">
        <v>25</v>
      </c>
      <c r="G104" s="84" t="s">
        <v>25</v>
      </c>
      <c r="H104" s="76" t="s">
        <v>25</v>
      </c>
      <c r="I104" s="78" t="s">
        <v>25</v>
      </c>
      <c r="J104" s="548" t="s">
        <v>25</v>
      </c>
      <c r="K104" s="76" t="s">
        <v>9</v>
      </c>
    </row>
    <row r="105" spans="1:11" x14ac:dyDescent="0.25">
      <c r="A105" s="85" t="s">
        <v>213</v>
      </c>
      <c r="B105" s="85" t="s">
        <v>214</v>
      </c>
      <c r="C105" s="84" t="s">
        <v>25</v>
      </c>
      <c r="D105" s="84" t="s">
        <v>25</v>
      </c>
      <c r="E105" s="84" t="s">
        <v>25</v>
      </c>
      <c r="F105" s="84" t="s">
        <v>25</v>
      </c>
      <c r="G105" s="84" t="s">
        <v>25</v>
      </c>
      <c r="H105" s="76" t="s">
        <v>25</v>
      </c>
      <c r="I105" s="78" t="s">
        <v>25</v>
      </c>
      <c r="J105" s="548" t="s">
        <v>25</v>
      </c>
      <c r="K105" s="76" t="s">
        <v>9</v>
      </c>
    </row>
    <row r="106" spans="1:11" x14ac:dyDescent="0.25">
      <c r="A106" s="85" t="s">
        <v>215</v>
      </c>
      <c r="B106" s="85" t="s">
        <v>216</v>
      </c>
      <c r="C106" s="84" t="s">
        <v>25</v>
      </c>
      <c r="D106" s="84" t="s">
        <v>25</v>
      </c>
      <c r="E106" s="84" t="s">
        <v>25</v>
      </c>
      <c r="F106" s="84" t="s">
        <v>25</v>
      </c>
      <c r="G106" s="84" t="s">
        <v>25</v>
      </c>
      <c r="H106" s="76" t="s">
        <v>25</v>
      </c>
      <c r="I106" s="78" t="s">
        <v>25</v>
      </c>
      <c r="J106" s="548" t="s">
        <v>25</v>
      </c>
      <c r="K106" s="76" t="s">
        <v>9</v>
      </c>
    </row>
    <row r="107" spans="1:11" x14ac:dyDescent="0.25">
      <c r="A107" s="85" t="s">
        <v>217</v>
      </c>
      <c r="B107" s="85" t="s">
        <v>218</v>
      </c>
      <c r="C107" s="84" t="s">
        <v>25</v>
      </c>
      <c r="D107" s="84" t="s">
        <v>25</v>
      </c>
      <c r="E107" s="84" t="s">
        <v>25</v>
      </c>
      <c r="F107" s="84" t="s">
        <v>25</v>
      </c>
      <c r="G107" s="84" t="s">
        <v>25</v>
      </c>
      <c r="H107" s="76" t="s">
        <v>25</v>
      </c>
      <c r="I107" s="78" t="s">
        <v>25</v>
      </c>
      <c r="J107" s="548" t="s">
        <v>25</v>
      </c>
      <c r="K107" s="76" t="s">
        <v>9</v>
      </c>
    </row>
    <row r="108" spans="1:11" x14ac:dyDescent="0.25">
      <c r="A108" s="85" t="s">
        <v>219</v>
      </c>
      <c r="B108" s="85" t="s">
        <v>220</v>
      </c>
      <c r="C108" s="84" t="s">
        <v>25</v>
      </c>
      <c r="D108" s="84" t="s">
        <v>25</v>
      </c>
      <c r="E108" s="84" t="s">
        <v>25</v>
      </c>
      <c r="F108" s="84" t="s">
        <v>25</v>
      </c>
      <c r="G108" s="84" t="s">
        <v>25</v>
      </c>
      <c r="H108" s="76" t="s">
        <v>25</v>
      </c>
      <c r="I108" s="78" t="s">
        <v>25</v>
      </c>
      <c r="J108" s="548" t="s">
        <v>25</v>
      </c>
      <c r="K108" s="76" t="s">
        <v>9</v>
      </c>
    </row>
    <row r="109" spans="1:11" x14ac:dyDescent="0.25">
      <c r="A109" s="85" t="s">
        <v>221</v>
      </c>
      <c r="B109" s="85" t="s">
        <v>222</v>
      </c>
      <c r="C109" s="84" t="s">
        <v>25</v>
      </c>
      <c r="D109" s="84" t="s">
        <v>25</v>
      </c>
      <c r="E109" s="84" t="s">
        <v>25</v>
      </c>
      <c r="F109" s="84" t="s">
        <v>25</v>
      </c>
      <c r="G109" s="84" t="s">
        <v>25</v>
      </c>
      <c r="H109" s="76" t="s">
        <v>25</v>
      </c>
      <c r="I109" s="78" t="s">
        <v>25</v>
      </c>
      <c r="J109" s="548" t="s">
        <v>25</v>
      </c>
      <c r="K109" s="76" t="s">
        <v>9</v>
      </c>
    </row>
    <row r="110" spans="1:11" x14ac:dyDescent="0.25">
      <c r="A110" s="85" t="s">
        <v>223</v>
      </c>
      <c r="B110" s="85" t="s">
        <v>224</v>
      </c>
      <c r="C110" s="84" t="s">
        <v>25</v>
      </c>
      <c r="D110" s="84" t="s">
        <v>25</v>
      </c>
      <c r="E110" s="84" t="s">
        <v>25</v>
      </c>
      <c r="F110" s="84" t="s">
        <v>25</v>
      </c>
      <c r="G110" s="84" t="s">
        <v>25</v>
      </c>
      <c r="H110" s="76" t="s">
        <v>25</v>
      </c>
      <c r="I110" s="78" t="s">
        <v>25</v>
      </c>
      <c r="J110" s="548" t="s">
        <v>25</v>
      </c>
      <c r="K110" s="76" t="s">
        <v>9</v>
      </c>
    </row>
    <row r="111" spans="1:11" x14ac:dyDescent="0.25">
      <c r="A111" s="85" t="s">
        <v>225</v>
      </c>
      <c r="B111" s="85" t="s">
        <v>226</v>
      </c>
      <c r="C111" s="84" t="s">
        <v>25</v>
      </c>
      <c r="D111" s="84" t="s">
        <v>25</v>
      </c>
      <c r="E111" s="84" t="s">
        <v>25</v>
      </c>
      <c r="F111" s="84" t="s">
        <v>25</v>
      </c>
      <c r="G111" s="84" t="s">
        <v>25</v>
      </c>
      <c r="H111" s="76" t="s">
        <v>25</v>
      </c>
      <c r="I111" s="78" t="s">
        <v>25</v>
      </c>
      <c r="J111" s="548" t="s">
        <v>25</v>
      </c>
      <c r="K111" s="76" t="s">
        <v>9</v>
      </c>
    </row>
    <row r="112" spans="1:11" x14ac:dyDescent="0.25">
      <c r="A112" s="85" t="s">
        <v>227</v>
      </c>
      <c r="B112" s="85" t="s">
        <v>228</v>
      </c>
      <c r="C112" s="84" t="s">
        <v>25</v>
      </c>
      <c r="D112" s="84" t="s">
        <v>25</v>
      </c>
      <c r="E112" s="84" t="s">
        <v>25</v>
      </c>
      <c r="F112" s="84" t="s">
        <v>25</v>
      </c>
      <c r="G112" s="84" t="s">
        <v>25</v>
      </c>
      <c r="H112" s="76" t="s">
        <v>25</v>
      </c>
      <c r="I112" s="78" t="s">
        <v>25</v>
      </c>
      <c r="J112" s="548" t="s">
        <v>25</v>
      </c>
      <c r="K112" s="76" t="s">
        <v>9</v>
      </c>
    </row>
    <row r="113" spans="1:11" x14ac:dyDescent="0.25">
      <c r="A113" s="85" t="s">
        <v>229</v>
      </c>
      <c r="B113" s="85" t="s">
        <v>230</v>
      </c>
      <c r="C113" s="84" t="s">
        <v>25</v>
      </c>
      <c r="D113" s="84" t="s">
        <v>25</v>
      </c>
      <c r="E113" s="84" t="s">
        <v>25</v>
      </c>
      <c r="F113" s="84" t="s">
        <v>25</v>
      </c>
      <c r="G113" s="84" t="s">
        <v>25</v>
      </c>
      <c r="H113" s="76" t="s">
        <v>25</v>
      </c>
      <c r="I113" s="78" t="s">
        <v>25</v>
      </c>
      <c r="J113" s="548" t="s">
        <v>25</v>
      </c>
      <c r="K113" s="76" t="s">
        <v>9</v>
      </c>
    </row>
    <row r="114" spans="1:11" x14ac:dyDescent="0.25">
      <c r="A114" s="85" t="s">
        <v>231</v>
      </c>
      <c r="B114" s="85" t="s">
        <v>232</v>
      </c>
      <c r="C114" s="84" t="s">
        <v>25</v>
      </c>
      <c r="D114" s="84" t="s">
        <v>25</v>
      </c>
      <c r="E114" s="84" t="s">
        <v>25</v>
      </c>
      <c r="F114" s="84" t="s">
        <v>25</v>
      </c>
      <c r="G114" s="84" t="s">
        <v>25</v>
      </c>
      <c r="H114" s="76" t="s">
        <v>25</v>
      </c>
      <c r="I114" s="78" t="s">
        <v>25</v>
      </c>
      <c r="J114" s="548" t="s">
        <v>25</v>
      </c>
      <c r="K114" s="76" t="s">
        <v>9</v>
      </c>
    </row>
    <row r="115" spans="1:11" x14ac:dyDescent="0.25">
      <c r="A115" s="85" t="s">
        <v>233</v>
      </c>
      <c r="B115" s="85" t="s">
        <v>234</v>
      </c>
      <c r="C115" s="84" t="s">
        <v>25</v>
      </c>
      <c r="D115" s="84" t="s">
        <v>25</v>
      </c>
      <c r="E115" s="84" t="s">
        <v>25</v>
      </c>
      <c r="F115" s="84" t="s">
        <v>25</v>
      </c>
      <c r="G115" s="84" t="s">
        <v>25</v>
      </c>
      <c r="H115" s="76" t="s">
        <v>25</v>
      </c>
      <c r="I115" s="78" t="s">
        <v>25</v>
      </c>
      <c r="J115" s="548" t="s">
        <v>25</v>
      </c>
      <c r="K115" s="76" t="s">
        <v>9</v>
      </c>
    </row>
    <row r="116" spans="1:11" x14ac:dyDescent="0.25">
      <c r="A116" s="85" t="s">
        <v>235</v>
      </c>
      <c r="B116" s="85" t="s">
        <v>236</v>
      </c>
      <c r="C116" s="84" t="s">
        <v>25</v>
      </c>
      <c r="D116" s="84" t="s">
        <v>25</v>
      </c>
      <c r="E116" s="84" t="s">
        <v>25</v>
      </c>
      <c r="F116" s="84" t="s">
        <v>25</v>
      </c>
      <c r="G116" s="84" t="s">
        <v>25</v>
      </c>
      <c r="H116" s="76" t="s">
        <v>25</v>
      </c>
      <c r="I116" s="78" t="s">
        <v>25</v>
      </c>
      <c r="J116" s="548" t="s">
        <v>25</v>
      </c>
      <c r="K116" s="76" t="s">
        <v>9</v>
      </c>
    </row>
    <row r="117" spans="1:11" x14ac:dyDescent="0.25">
      <c r="A117" s="85" t="s">
        <v>237</v>
      </c>
      <c r="B117" s="85" t="s">
        <v>238</v>
      </c>
      <c r="C117" s="84" t="s">
        <v>25</v>
      </c>
      <c r="D117" s="84" t="s">
        <v>25</v>
      </c>
      <c r="E117" s="84" t="s">
        <v>25</v>
      </c>
      <c r="F117" s="84" t="s">
        <v>25</v>
      </c>
      <c r="G117" s="84" t="s">
        <v>25</v>
      </c>
      <c r="H117" s="76" t="s">
        <v>25</v>
      </c>
      <c r="I117" s="78" t="s">
        <v>25</v>
      </c>
      <c r="J117" s="548" t="s">
        <v>25</v>
      </c>
      <c r="K117" s="76" t="s">
        <v>32</v>
      </c>
    </row>
    <row r="118" spans="1:11" x14ac:dyDescent="0.25">
      <c r="A118" s="85" t="s">
        <v>239</v>
      </c>
      <c r="B118" s="85" t="s">
        <v>240</v>
      </c>
      <c r="C118" s="84" t="s">
        <v>25</v>
      </c>
      <c r="D118" s="84" t="s">
        <v>25</v>
      </c>
      <c r="E118" s="84" t="s">
        <v>25</v>
      </c>
      <c r="F118" s="84" t="s">
        <v>25</v>
      </c>
      <c r="G118" s="84" t="s">
        <v>25</v>
      </c>
      <c r="H118" s="76" t="s">
        <v>25</v>
      </c>
      <c r="I118" s="78" t="s">
        <v>25</v>
      </c>
      <c r="J118" s="548" t="s">
        <v>25</v>
      </c>
      <c r="K118" s="76" t="s">
        <v>9</v>
      </c>
    </row>
    <row r="119" spans="1:11" x14ac:dyDescent="0.25">
      <c r="A119" s="85" t="s">
        <v>241</v>
      </c>
      <c r="B119" s="85" t="s">
        <v>242</v>
      </c>
      <c r="C119" s="84" t="s">
        <v>25</v>
      </c>
      <c r="D119" s="84" t="s">
        <v>25</v>
      </c>
      <c r="E119" s="84" t="s">
        <v>25</v>
      </c>
      <c r="F119" s="84" t="s">
        <v>25</v>
      </c>
      <c r="G119" s="84" t="s">
        <v>25</v>
      </c>
      <c r="H119" s="76" t="s">
        <v>25</v>
      </c>
      <c r="I119" s="78" t="s">
        <v>25</v>
      </c>
      <c r="J119" s="548" t="s">
        <v>25</v>
      </c>
      <c r="K119" s="76" t="s">
        <v>9</v>
      </c>
    </row>
    <row r="120" spans="1:11" x14ac:dyDescent="0.25">
      <c r="A120" s="85" t="s">
        <v>243</v>
      </c>
      <c r="B120" s="85" t="s">
        <v>244</v>
      </c>
      <c r="C120" s="84" t="s">
        <v>25</v>
      </c>
      <c r="D120" s="84" t="s">
        <v>25</v>
      </c>
      <c r="E120" s="84" t="s">
        <v>25</v>
      </c>
      <c r="F120" s="84" t="s">
        <v>25</v>
      </c>
      <c r="G120" s="84" t="s">
        <v>25</v>
      </c>
      <c r="H120" s="76" t="s">
        <v>25</v>
      </c>
      <c r="I120" s="78" t="s">
        <v>25</v>
      </c>
      <c r="J120" s="548" t="s">
        <v>25</v>
      </c>
      <c r="K120" s="76" t="s">
        <v>9</v>
      </c>
    </row>
    <row r="121" spans="1:11" x14ac:dyDescent="0.25">
      <c r="A121" s="85" t="s">
        <v>245</v>
      </c>
      <c r="B121" s="85" t="s">
        <v>246</v>
      </c>
      <c r="C121" s="84" t="s">
        <v>25</v>
      </c>
      <c r="D121" s="84" t="s">
        <v>25</v>
      </c>
      <c r="E121" s="84" t="s">
        <v>25</v>
      </c>
      <c r="F121" s="84" t="s">
        <v>25</v>
      </c>
      <c r="G121" s="84" t="s">
        <v>25</v>
      </c>
      <c r="H121" s="76" t="s">
        <v>25</v>
      </c>
      <c r="I121" s="78" t="s">
        <v>25</v>
      </c>
      <c r="J121" s="548" t="s">
        <v>25</v>
      </c>
      <c r="K121" s="76" t="s">
        <v>9</v>
      </c>
    </row>
    <row r="122" spans="1:11" x14ac:dyDescent="0.25">
      <c r="A122" s="85" t="s">
        <v>247</v>
      </c>
      <c r="B122" s="85" t="s">
        <v>248</v>
      </c>
      <c r="C122" s="84" t="s">
        <v>25</v>
      </c>
      <c r="D122" s="84" t="s">
        <v>25</v>
      </c>
      <c r="E122" s="84" t="s">
        <v>25</v>
      </c>
      <c r="F122" s="84" t="s">
        <v>25</v>
      </c>
      <c r="G122" s="84" t="s">
        <v>25</v>
      </c>
      <c r="H122" s="76" t="s">
        <v>25</v>
      </c>
      <c r="I122" s="78" t="s">
        <v>25</v>
      </c>
      <c r="J122" s="548" t="s">
        <v>25</v>
      </c>
      <c r="K122" s="76" t="s">
        <v>9</v>
      </c>
    </row>
    <row r="123" spans="1:11" x14ac:dyDescent="0.25">
      <c r="A123" s="85" t="s">
        <v>249</v>
      </c>
      <c r="B123" s="85" t="s">
        <v>250</v>
      </c>
      <c r="C123" s="84" t="s">
        <v>25</v>
      </c>
      <c r="D123" s="84" t="s">
        <v>25</v>
      </c>
      <c r="E123" s="84" t="s">
        <v>25</v>
      </c>
      <c r="F123" s="84" t="s">
        <v>25</v>
      </c>
      <c r="G123" s="84" t="s">
        <v>25</v>
      </c>
      <c r="H123" s="76" t="s">
        <v>25</v>
      </c>
      <c r="I123" s="78" t="s">
        <v>25</v>
      </c>
      <c r="J123" s="548" t="s">
        <v>25</v>
      </c>
      <c r="K123" s="76" t="s">
        <v>9</v>
      </c>
    </row>
    <row r="124" spans="1:11" x14ac:dyDescent="0.25">
      <c r="A124" s="85" t="s">
        <v>251</v>
      </c>
      <c r="B124" s="85" t="s">
        <v>252</v>
      </c>
      <c r="C124" s="84" t="s">
        <v>25</v>
      </c>
      <c r="D124" s="84" t="s">
        <v>25</v>
      </c>
      <c r="E124" s="84" t="s">
        <v>25</v>
      </c>
      <c r="F124" s="84" t="s">
        <v>25</v>
      </c>
      <c r="G124" s="84" t="s">
        <v>25</v>
      </c>
      <c r="H124" s="76" t="s">
        <v>25</v>
      </c>
      <c r="I124" s="78" t="s">
        <v>25</v>
      </c>
      <c r="J124" s="548" t="s">
        <v>25</v>
      </c>
      <c r="K124" s="76" t="s">
        <v>9</v>
      </c>
    </row>
    <row r="125" spans="1:11" x14ac:dyDescent="0.25">
      <c r="A125" s="85" t="s">
        <v>253</v>
      </c>
      <c r="B125" s="85" t="s">
        <v>254</v>
      </c>
      <c r="C125" s="84" t="s">
        <v>25</v>
      </c>
      <c r="D125" s="84" t="s">
        <v>25</v>
      </c>
      <c r="E125" s="84" t="s">
        <v>25</v>
      </c>
      <c r="F125" s="84" t="s">
        <v>25</v>
      </c>
      <c r="G125" s="84" t="s">
        <v>25</v>
      </c>
      <c r="H125" s="76" t="s">
        <v>25</v>
      </c>
      <c r="I125" s="78" t="s">
        <v>25</v>
      </c>
      <c r="J125" s="548" t="s">
        <v>25</v>
      </c>
      <c r="K125" s="76" t="s">
        <v>9</v>
      </c>
    </row>
    <row r="126" spans="1:11" x14ac:dyDescent="0.25">
      <c r="A126" s="85" t="s">
        <v>255</v>
      </c>
      <c r="B126" s="85" t="s">
        <v>256</v>
      </c>
      <c r="C126" s="84" t="s">
        <v>25</v>
      </c>
      <c r="D126" s="84" t="s">
        <v>25</v>
      </c>
      <c r="E126" s="84" t="s">
        <v>25</v>
      </c>
      <c r="F126" s="84" t="s">
        <v>25</v>
      </c>
      <c r="G126" s="84" t="s">
        <v>25</v>
      </c>
      <c r="H126" s="76" t="s">
        <v>25</v>
      </c>
      <c r="I126" s="78" t="s">
        <v>25</v>
      </c>
      <c r="J126" s="548" t="s">
        <v>25</v>
      </c>
      <c r="K126" s="76" t="s">
        <v>9</v>
      </c>
    </row>
    <row r="127" spans="1:11" x14ac:dyDescent="0.25">
      <c r="A127" s="85" t="s">
        <v>257</v>
      </c>
      <c r="B127" s="85" t="s">
        <v>258</v>
      </c>
      <c r="C127" s="84" t="s">
        <v>25</v>
      </c>
      <c r="D127" s="84" t="s">
        <v>25</v>
      </c>
      <c r="E127" s="84" t="s">
        <v>25</v>
      </c>
      <c r="F127" s="84" t="s">
        <v>25</v>
      </c>
      <c r="G127" s="84" t="s">
        <v>25</v>
      </c>
      <c r="H127" s="76" t="s">
        <v>25</v>
      </c>
      <c r="I127" s="78" t="s">
        <v>25</v>
      </c>
      <c r="J127" s="548" t="s">
        <v>25</v>
      </c>
      <c r="K127" s="76" t="s">
        <v>9</v>
      </c>
    </row>
    <row r="128" spans="1:11" x14ac:dyDescent="0.25">
      <c r="A128" s="85" t="s">
        <v>259</v>
      </c>
      <c r="B128" s="85" t="s">
        <v>260</v>
      </c>
      <c r="C128" s="84" t="s">
        <v>25</v>
      </c>
      <c r="D128" s="84" t="s">
        <v>25</v>
      </c>
      <c r="E128" s="84" t="s">
        <v>25</v>
      </c>
      <c r="F128" s="84" t="s">
        <v>25</v>
      </c>
      <c r="G128" s="84" t="s">
        <v>25</v>
      </c>
      <c r="H128" s="76" t="s">
        <v>25</v>
      </c>
      <c r="I128" s="78" t="s">
        <v>25</v>
      </c>
      <c r="J128" s="548" t="s">
        <v>25</v>
      </c>
      <c r="K128" s="76" t="s">
        <v>9</v>
      </c>
    </row>
    <row r="129" spans="1:11" x14ac:dyDescent="0.25">
      <c r="A129" s="85" t="s">
        <v>261</v>
      </c>
      <c r="B129" s="85" t="s">
        <v>262</v>
      </c>
      <c r="C129" s="84" t="s">
        <v>25</v>
      </c>
      <c r="D129" s="84" t="s">
        <v>25</v>
      </c>
      <c r="E129" s="84" t="s">
        <v>25</v>
      </c>
      <c r="F129" s="84" t="s">
        <v>25</v>
      </c>
      <c r="G129" s="84" t="s">
        <v>25</v>
      </c>
      <c r="H129" s="76" t="s">
        <v>25</v>
      </c>
      <c r="I129" s="78" t="s">
        <v>25</v>
      </c>
      <c r="J129" s="548" t="s">
        <v>25</v>
      </c>
      <c r="K129" s="76" t="s">
        <v>9</v>
      </c>
    </row>
    <row r="130" spans="1:11" x14ac:dyDescent="0.25">
      <c r="A130" s="85" t="s">
        <v>263</v>
      </c>
      <c r="B130" s="85" t="s">
        <v>264</v>
      </c>
      <c r="C130" s="84" t="s">
        <v>25</v>
      </c>
      <c r="D130" s="84" t="s">
        <v>25</v>
      </c>
      <c r="E130" s="84" t="s">
        <v>25</v>
      </c>
      <c r="F130" s="84" t="s">
        <v>25</v>
      </c>
      <c r="G130" s="84" t="s">
        <v>25</v>
      </c>
      <c r="H130" s="76" t="s">
        <v>25</v>
      </c>
      <c r="I130" s="78" t="s">
        <v>25</v>
      </c>
      <c r="J130" s="548" t="s">
        <v>25</v>
      </c>
      <c r="K130" s="76" t="s">
        <v>9</v>
      </c>
    </row>
    <row r="131" spans="1:11" x14ac:dyDescent="0.25">
      <c r="A131" s="85" t="s">
        <v>265</v>
      </c>
      <c r="B131" s="85" t="s">
        <v>266</v>
      </c>
      <c r="C131" s="84" t="s">
        <v>25</v>
      </c>
      <c r="D131" s="84" t="s">
        <v>25</v>
      </c>
      <c r="E131" s="84" t="s">
        <v>25</v>
      </c>
      <c r="F131" s="84" t="s">
        <v>25</v>
      </c>
      <c r="G131" s="84" t="s">
        <v>25</v>
      </c>
      <c r="H131" s="76" t="s">
        <v>25</v>
      </c>
      <c r="I131" s="78" t="s">
        <v>25</v>
      </c>
      <c r="J131" s="548" t="s">
        <v>25</v>
      </c>
      <c r="K131" s="76" t="s">
        <v>9</v>
      </c>
    </row>
    <row r="132" spans="1:11" x14ac:dyDescent="0.25">
      <c r="A132" s="85" t="s">
        <v>267</v>
      </c>
      <c r="B132" s="85" t="s">
        <v>268</v>
      </c>
      <c r="C132" s="84" t="s">
        <v>25</v>
      </c>
      <c r="D132" s="84" t="s">
        <v>25</v>
      </c>
      <c r="E132" s="84" t="s">
        <v>25</v>
      </c>
      <c r="F132" s="84" t="s">
        <v>25</v>
      </c>
      <c r="G132" s="84" t="s">
        <v>25</v>
      </c>
      <c r="H132" s="76" t="s">
        <v>25</v>
      </c>
      <c r="I132" s="78" t="s">
        <v>25</v>
      </c>
      <c r="J132" s="548" t="s">
        <v>25</v>
      </c>
      <c r="K132" s="76" t="s">
        <v>9</v>
      </c>
    </row>
    <row r="133" spans="1:11" x14ac:dyDescent="0.25">
      <c r="A133" s="85" t="s">
        <v>269</v>
      </c>
      <c r="B133" s="85" t="s">
        <v>270</v>
      </c>
      <c r="C133" s="84" t="s">
        <v>25</v>
      </c>
      <c r="D133" s="84" t="s">
        <v>25</v>
      </c>
      <c r="E133" s="84" t="s">
        <v>25</v>
      </c>
      <c r="F133" s="84" t="s">
        <v>25</v>
      </c>
      <c r="G133" s="84" t="s">
        <v>25</v>
      </c>
      <c r="H133" s="76" t="s">
        <v>25</v>
      </c>
      <c r="I133" s="78" t="s">
        <v>25</v>
      </c>
      <c r="J133" s="548" t="s">
        <v>25</v>
      </c>
      <c r="K133" s="76" t="s">
        <v>9</v>
      </c>
    </row>
    <row r="134" spans="1:11" x14ac:dyDescent="0.25">
      <c r="A134" s="85" t="s">
        <v>271</v>
      </c>
      <c r="B134" s="85" t="s">
        <v>272</v>
      </c>
      <c r="C134" s="84" t="s">
        <v>25</v>
      </c>
      <c r="D134" s="84" t="s">
        <v>25</v>
      </c>
      <c r="E134" s="84" t="s">
        <v>25</v>
      </c>
      <c r="F134" s="84" t="s">
        <v>25</v>
      </c>
      <c r="G134" s="84" t="s">
        <v>25</v>
      </c>
      <c r="H134" s="76" t="s">
        <v>25</v>
      </c>
      <c r="I134" s="78" t="s">
        <v>25</v>
      </c>
      <c r="J134" s="548" t="s">
        <v>25</v>
      </c>
      <c r="K134" s="76" t="s">
        <v>9</v>
      </c>
    </row>
    <row r="135" spans="1:11" x14ac:dyDescent="0.25">
      <c r="A135" s="85" t="s">
        <v>273</v>
      </c>
      <c r="B135" s="85" t="s">
        <v>274</v>
      </c>
      <c r="C135" s="84" t="s">
        <v>25</v>
      </c>
      <c r="D135" s="84" t="s">
        <v>25</v>
      </c>
      <c r="E135" s="84" t="s">
        <v>25</v>
      </c>
      <c r="F135" s="84" t="s">
        <v>25</v>
      </c>
      <c r="G135" s="84" t="s">
        <v>25</v>
      </c>
      <c r="H135" s="76" t="s">
        <v>25</v>
      </c>
      <c r="I135" s="78" t="s">
        <v>25</v>
      </c>
      <c r="J135" s="548" t="s">
        <v>25</v>
      </c>
      <c r="K135" s="76" t="s">
        <v>9</v>
      </c>
    </row>
    <row r="136" spans="1:11" x14ac:dyDescent="0.25">
      <c r="A136" s="85" t="s">
        <v>275</v>
      </c>
      <c r="B136" s="85" t="s">
        <v>276</v>
      </c>
      <c r="C136" s="84" t="s">
        <v>25</v>
      </c>
      <c r="D136" s="84" t="s">
        <v>25</v>
      </c>
      <c r="E136" s="84" t="s">
        <v>25</v>
      </c>
      <c r="F136" s="84" t="s">
        <v>25</v>
      </c>
      <c r="G136" s="84" t="s">
        <v>25</v>
      </c>
      <c r="H136" s="76" t="s">
        <v>25</v>
      </c>
      <c r="I136" s="78" t="s">
        <v>25</v>
      </c>
      <c r="J136" s="548" t="s">
        <v>25</v>
      </c>
      <c r="K136" s="76" t="s">
        <v>9</v>
      </c>
    </row>
    <row r="137" spans="1:11" x14ac:dyDescent="0.25">
      <c r="A137" s="85" t="s">
        <v>277</v>
      </c>
      <c r="B137" s="85" t="s">
        <v>278</v>
      </c>
      <c r="C137" s="84" t="s">
        <v>25</v>
      </c>
      <c r="D137" s="84" t="s">
        <v>25</v>
      </c>
      <c r="E137" s="84" t="s">
        <v>25</v>
      </c>
      <c r="F137" s="84" t="s">
        <v>25</v>
      </c>
      <c r="G137" s="84" t="s">
        <v>25</v>
      </c>
      <c r="H137" s="76" t="s">
        <v>25</v>
      </c>
      <c r="I137" s="78" t="s">
        <v>25</v>
      </c>
      <c r="J137" s="548" t="s">
        <v>25</v>
      </c>
      <c r="K137" s="76" t="s">
        <v>9</v>
      </c>
    </row>
    <row r="138" spans="1:11" x14ac:dyDescent="0.25">
      <c r="A138" s="85" t="s">
        <v>279</v>
      </c>
      <c r="B138" s="85" t="s">
        <v>280</v>
      </c>
      <c r="C138" s="84" t="s">
        <v>25</v>
      </c>
      <c r="D138" s="84" t="s">
        <v>25</v>
      </c>
      <c r="E138" s="84" t="s">
        <v>25</v>
      </c>
      <c r="F138" s="84" t="s">
        <v>25</v>
      </c>
      <c r="G138" s="84" t="s">
        <v>25</v>
      </c>
      <c r="H138" s="76" t="s">
        <v>25</v>
      </c>
      <c r="I138" s="78" t="s">
        <v>25</v>
      </c>
      <c r="J138" s="548" t="s">
        <v>25</v>
      </c>
      <c r="K138" s="76" t="s">
        <v>9</v>
      </c>
    </row>
    <row r="139" spans="1:11" x14ac:dyDescent="0.25">
      <c r="A139" s="85" t="s">
        <v>281</v>
      </c>
      <c r="B139" s="85" t="s">
        <v>282</v>
      </c>
      <c r="C139" s="84" t="s">
        <v>25</v>
      </c>
      <c r="D139" s="84" t="s">
        <v>25</v>
      </c>
      <c r="E139" s="84" t="s">
        <v>25</v>
      </c>
      <c r="F139" s="84" t="s">
        <v>25</v>
      </c>
      <c r="G139" s="84" t="s">
        <v>25</v>
      </c>
      <c r="H139" s="76" t="s">
        <v>25</v>
      </c>
      <c r="I139" s="78" t="s">
        <v>25</v>
      </c>
      <c r="J139" s="548" t="s">
        <v>25</v>
      </c>
      <c r="K139" s="76" t="s">
        <v>32</v>
      </c>
    </row>
    <row r="140" spans="1:11" x14ac:dyDescent="0.25">
      <c r="A140" s="85" t="s">
        <v>283</v>
      </c>
      <c r="B140" s="85" t="s">
        <v>284</v>
      </c>
      <c r="C140" s="84" t="s">
        <v>25</v>
      </c>
      <c r="D140" s="84" t="s">
        <v>25</v>
      </c>
      <c r="E140" s="84" t="s">
        <v>25</v>
      </c>
      <c r="F140" s="84" t="s">
        <v>25</v>
      </c>
      <c r="G140" s="84" t="s">
        <v>25</v>
      </c>
      <c r="H140" s="76" t="s">
        <v>25</v>
      </c>
      <c r="I140" s="78" t="s">
        <v>25</v>
      </c>
      <c r="J140" s="548" t="s">
        <v>25</v>
      </c>
      <c r="K140" s="76" t="s">
        <v>32</v>
      </c>
    </row>
    <row r="141" spans="1:11" x14ac:dyDescent="0.25">
      <c r="A141" s="85" t="s">
        <v>285</v>
      </c>
      <c r="B141" s="85" t="s">
        <v>286</v>
      </c>
      <c r="C141" s="84" t="s">
        <v>25</v>
      </c>
      <c r="D141" s="84" t="s">
        <v>25</v>
      </c>
      <c r="E141" s="84" t="s">
        <v>25</v>
      </c>
      <c r="F141" s="84" t="s">
        <v>25</v>
      </c>
      <c r="G141" s="84" t="s">
        <v>25</v>
      </c>
      <c r="H141" s="76" t="s">
        <v>25</v>
      </c>
      <c r="I141" s="78" t="s">
        <v>25</v>
      </c>
      <c r="J141" s="548" t="s">
        <v>25</v>
      </c>
      <c r="K141" s="76" t="s">
        <v>32</v>
      </c>
    </row>
    <row r="142" spans="1:11" x14ac:dyDescent="0.25">
      <c r="A142" s="85" t="s">
        <v>287</v>
      </c>
      <c r="B142" s="85" t="s">
        <v>126</v>
      </c>
      <c r="C142" s="84" t="s">
        <v>25</v>
      </c>
      <c r="D142" s="84" t="s">
        <v>25</v>
      </c>
      <c r="E142" s="84" t="s">
        <v>25</v>
      </c>
      <c r="F142" s="84" t="s">
        <v>25</v>
      </c>
      <c r="G142" s="84" t="s">
        <v>25</v>
      </c>
      <c r="H142" s="76" t="s">
        <v>25</v>
      </c>
      <c r="I142" s="78" t="s">
        <v>25</v>
      </c>
      <c r="J142" s="548" t="s">
        <v>25</v>
      </c>
      <c r="K142" s="76" t="s">
        <v>32</v>
      </c>
    </row>
    <row r="143" spans="1:11" x14ac:dyDescent="0.25">
      <c r="A143" s="85" t="s">
        <v>288</v>
      </c>
      <c r="B143" s="85" t="s">
        <v>289</v>
      </c>
      <c r="C143" s="84" t="s">
        <v>25</v>
      </c>
      <c r="D143" s="84" t="s">
        <v>25</v>
      </c>
      <c r="E143" s="84" t="s">
        <v>25</v>
      </c>
      <c r="F143" s="84" t="s">
        <v>25</v>
      </c>
      <c r="G143" s="84" t="s">
        <v>25</v>
      </c>
      <c r="H143" s="76" t="s">
        <v>25</v>
      </c>
      <c r="I143" s="78" t="s">
        <v>25</v>
      </c>
      <c r="J143" s="548" t="s">
        <v>25</v>
      </c>
      <c r="K143" s="76" t="s">
        <v>32</v>
      </c>
    </row>
    <row r="144" spans="1:11" x14ac:dyDescent="0.25">
      <c r="A144" s="85" t="s">
        <v>290</v>
      </c>
      <c r="B144" s="85" t="s">
        <v>291</v>
      </c>
      <c r="C144" s="84" t="s">
        <v>25</v>
      </c>
      <c r="D144" s="84" t="s">
        <v>25</v>
      </c>
      <c r="E144" s="84" t="s">
        <v>25</v>
      </c>
      <c r="F144" s="84" t="s">
        <v>25</v>
      </c>
      <c r="G144" s="84" t="s">
        <v>25</v>
      </c>
      <c r="H144" s="76" t="s">
        <v>25</v>
      </c>
      <c r="I144" s="78" t="s">
        <v>25</v>
      </c>
      <c r="J144" s="548" t="s">
        <v>25</v>
      </c>
      <c r="K144" s="76" t="s">
        <v>32</v>
      </c>
    </row>
    <row r="145" spans="1:11" x14ac:dyDescent="0.25">
      <c r="A145" s="85" t="s">
        <v>292</v>
      </c>
      <c r="B145" s="85" t="s">
        <v>164</v>
      </c>
      <c r="C145" s="84" t="s">
        <v>25</v>
      </c>
      <c r="D145" s="84" t="s">
        <v>25</v>
      </c>
      <c r="E145" s="84" t="s">
        <v>25</v>
      </c>
      <c r="F145" s="84" t="s">
        <v>25</v>
      </c>
      <c r="G145" s="84" t="s">
        <v>25</v>
      </c>
      <c r="H145" s="76" t="s">
        <v>25</v>
      </c>
      <c r="I145" s="78" t="s">
        <v>25</v>
      </c>
      <c r="J145" s="548" t="s">
        <v>25</v>
      </c>
      <c r="K145" s="76" t="s">
        <v>32</v>
      </c>
    </row>
    <row r="146" spans="1:11" x14ac:dyDescent="0.25">
      <c r="A146" s="85" t="s">
        <v>293</v>
      </c>
      <c r="B146" s="85" t="s">
        <v>294</v>
      </c>
      <c r="C146" s="84" t="s">
        <v>25</v>
      </c>
      <c r="D146" s="84" t="s">
        <v>25</v>
      </c>
      <c r="E146" s="84" t="s">
        <v>25</v>
      </c>
      <c r="F146" s="84" t="s">
        <v>25</v>
      </c>
      <c r="G146" s="84" t="s">
        <v>25</v>
      </c>
      <c r="H146" s="76" t="s">
        <v>25</v>
      </c>
      <c r="I146" s="78" t="s">
        <v>25</v>
      </c>
      <c r="J146" s="548" t="s">
        <v>25</v>
      </c>
      <c r="K146" s="76" t="s">
        <v>32</v>
      </c>
    </row>
    <row r="147" spans="1:11" x14ac:dyDescent="0.25">
      <c r="A147" s="85" t="s">
        <v>295</v>
      </c>
      <c r="B147" s="85" t="s">
        <v>296</v>
      </c>
      <c r="C147" s="84" t="s">
        <v>25</v>
      </c>
      <c r="D147" s="84" t="s">
        <v>25</v>
      </c>
      <c r="E147" s="84" t="s">
        <v>25</v>
      </c>
      <c r="F147" s="84" t="s">
        <v>25</v>
      </c>
      <c r="G147" s="84" t="s">
        <v>25</v>
      </c>
      <c r="H147" s="76" t="s">
        <v>25</v>
      </c>
      <c r="I147" s="78" t="s">
        <v>25</v>
      </c>
      <c r="J147" s="548" t="s">
        <v>25</v>
      </c>
      <c r="K147" s="76" t="s">
        <v>9</v>
      </c>
    </row>
    <row r="148" spans="1:11" x14ac:dyDescent="0.25">
      <c r="A148" s="85" t="s">
        <v>297</v>
      </c>
      <c r="B148" s="85" t="s">
        <v>298</v>
      </c>
      <c r="C148" s="84" t="s">
        <v>25</v>
      </c>
      <c r="D148" s="84" t="s">
        <v>25</v>
      </c>
      <c r="E148" s="84" t="s">
        <v>25</v>
      </c>
      <c r="F148" s="84" t="s">
        <v>25</v>
      </c>
      <c r="G148" s="84" t="s">
        <v>25</v>
      </c>
      <c r="H148" s="76" t="s">
        <v>25</v>
      </c>
      <c r="I148" s="78" t="s">
        <v>25</v>
      </c>
      <c r="J148" s="548" t="s">
        <v>25</v>
      </c>
      <c r="K148" s="76" t="s">
        <v>9</v>
      </c>
    </row>
    <row r="149" spans="1:11" x14ac:dyDescent="0.25">
      <c r="A149" s="85" t="s">
        <v>299</v>
      </c>
      <c r="B149" s="85" t="s">
        <v>300</v>
      </c>
      <c r="C149" s="84" t="s">
        <v>25</v>
      </c>
      <c r="D149" s="84" t="s">
        <v>25</v>
      </c>
      <c r="E149" s="84" t="s">
        <v>25</v>
      </c>
      <c r="F149" s="84" t="s">
        <v>25</v>
      </c>
      <c r="G149" s="84" t="s">
        <v>25</v>
      </c>
      <c r="H149" s="76" t="s">
        <v>25</v>
      </c>
      <c r="I149" s="78" t="s">
        <v>25</v>
      </c>
      <c r="J149" s="548" t="s">
        <v>25</v>
      </c>
      <c r="K149" s="76" t="s">
        <v>9</v>
      </c>
    </row>
    <row r="150" spans="1:11" x14ac:dyDescent="0.25">
      <c r="A150" s="85" t="s">
        <v>301</v>
      </c>
      <c r="B150" s="85" t="s">
        <v>302</v>
      </c>
      <c r="C150" s="84" t="s">
        <v>25</v>
      </c>
      <c r="D150" s="84" t="s">
        <v>25</v>
      </c>
      <c r="E150" s="84" t="s">
        <v>25</v>
      </c>
      <c r="F150" s="84" t="s">
        <v>25</v>
      </c>
      <c r="G150" s="84" t="s">
        <v>25</v>
      </c>
      <c r="H150" s="76" t="s">
        <v>25</v>
      </c>
      <c r="I150" s="78" t="s">
        <v>25</v>
      </c>
      <c r="J150" s="548" t="s">
        <v>25</v>
      </c>
      <c r="K150" s="76" t="s">
        <v>9</v>
      </c>
    </row>
    <row r="151" spans="1:11" x14ac:dyDescent="0.25">
      <c r="A151" s="85" t="s">
        <v>303</v>
      </c>
      <c r="B151" s="85" t="s">
        <v>304</v>
      </c>
      <c r="C151" s="84" t="s">
        <v>25</v>
      </c>
      <c r="D151" s="84" t="s">
        <v>25</v>
      </c>
      <c r="E151" s="84" t="s">
        <v>25</v>
      </c>
      <c r="F151" s="84" t="s">
        <v>25</v>
      </c>
      <c r="G151" s="84" t="s">
        <v>25</v>
      </c>
      <c r="H151" s="76" t="s">
        <v>25</v>
      </c>
      <c r="I151" s="78" t="s">
        <v>25</v>
      </c>
      <c r="J151" s="548" t="s">
        <v>25</v>
      </c>
      <c r="K151" s="76" t="s">
        <v>9</v>
      </c>
    </row>
    <row r="152" spans="1:11" x14ac:dyDescent="0.25">
      <c r="A152" s="85" t="s">
        <v>305</v>
      </c>
      <c r="B152" s="85" t="s">
        <v>306</v>
      </c>
      <c r="C152" s="84" t="s">
        <v>25</v>
      </c>
      <c r="D152" s="84" t="s">
        <v>25</v>
      </c>
      <c r="E152" s="84" t="s">
        <v>25</v>
      </c>
      <c r="F152" s="84" t="s">
        <v>25</v>
      </c>
      <c r="G152" s="84" t="s">
        <v>25</v>
      </c>
      <c r="H152" s="76" t="s">
        <v>25</v>
      </c>
      <c r="I152" s="78" t="s">
        <v>25</v>
      </c>
      <c r="J152" s="548" t="s">
        <v>25</v>
      </c>
      <c r="K152" s="76" t="s">
        <v>9</v>
      </c>
    </row>
    <row r="153" spans="1:11" x14ac:dyDescent="0.25">
      <c r="A153" s="85" t="s">
        <v>307</v>
      </c>
      <c r="B153" s="85" t="s">
        <v>308</v>
      </c>
      <c r="C153" s="84" t="s">
        <v>25</v>
      </c>
      <c r="D153" s="84" t="s">
        <v>25</v>
      </c>
      <c r="E153" s="84" t="s">
        <v>25</v>
      </c>
      <c r="F153" s="84" t="s">
        <v>25</v>
      </c>
      <c r="G153" s="84" t="s">
        <v>25</v>
      </c>
      <c r="H153" s="76" t="s">
        <v>25</v>
      </c>
      <c r="I153" s="78" t="s">
        <v>25</v>
      </c>
      <c r="J153" s="548" t="s">
        <v>25</v>
      </c>
      <c r="K153" s="76" t="s">
        <v>32</v>
      </c>
    </row>
    <row r="154" spans="1:11" x14ac:dyDescent="0.25">
      <c r="A154" s="85" t="s">
        <v>309</v>
      </c>
      <c r="B154" s="85" t="s">
        <v>310</v>
      </c>
      <c r="C154" s="84" t="s">
        <v>25</v>
      </c>
      <c r="D154" s="84" t="s">
        <v>25</v>
      </c>
      <c r="E154" s="84" t="s">
        <v>25</v>
      </c>
      <c r="F154" s="84" t="s">
        <v>25</v>
      </c>
      <c r="G154" s="84" t="s">
        <v>25</v>
      </c>
      <c r="H154" s="76" t="s">
        <v>25</v>
      </c>
      <c r="I154" s="78" t="s">
        <v>25</v>
      </c>
      <c r="J154" s="548" t="s">
        <v>25</v>
      </c>
      <c r="K154" s="76" t="s">
        <v>32</v>
      </c>
    </row>
    <row r="155" spans="1:11" x14ac:dyDescent="0.25">
      <c r="A155" s="85" t="s">
        <v>311</v>
      </c>
      <c r="B155" s="85" t="s">
        <v>312</v>
      </c>
      <c r="C155" s="84" t="s">
        <v>25</v>
      </c>
      <c r="D155" s="84" t="s">
        <v>25</v>
      </c>
      <c r="E155" s="84" t="s">
        <v>25</v>
      </c>
      <c r="F155" s="84" t="s">
        <v>25</v>
      </c>
      <c r="G155" s="84" t="s">
        <v>25</v>
      </c>
      <c r="H155" s="76" t="s">
        <v>25</v>
      </c>
      <c r="I155" s="78" t="s">
        <v>25</v>
      </c>
      <c r="J155" s="548" t="s">
        <v>25</v>
      </c>
      <c r="K155" s="76" t="s">
        <v>9</v>
      </c>
    </row>
    <row r="156" spans="1:11" x14ac:dyDescent="0.25">
      <c r="A156" s="85" t="s">
        <v>313</v>
      </c>
      <c r="B156" s="85" t="s">
        <v>314</v>
      </c>
      <c r="C156" s="84" t="s">
        <v>25</v>
      </c>
      <c r="D156" s="84" t="s">
        <v>25</v>
      </c>
      <c r="E156" s="84" t="s">
        <v>25</v>
      </c>
      <c r="F156" s="84" t="s">
        <v>25</v>
      </c>
      <c r="G156" s="84" t="s">
        <v>25</v>
      </c>
      <c r="H156" s="76" t="s">
        <v>25</v>
      </c>
      <c r="I156" s="78" t="s">
        <v>25</v>
      </c>
      <c r="J156" s="548" t="s">
        <v>25</v>
      </c>
      <c r="K156" s="76" t="s">
        <v>9</v>
      </c>
    </row>
    <row r="157" spans="1:11" x14ac:dyDescent="0.25">
      <c r="A157" s="85" t="s">
        <v>315</v>
      </c>
      <c r="B157" s="85" t="s">
        <v>316</v>
      </c>
      <c r="C157" s="84" t="s">
        <v>25</v>
      </c>
      <c r="D157" s="84" t="s">
        <v>25</v>
      </c>
      <c r="E157" s="84" t="s">
        <v>25</v>
      </c>
      <c r="F157" s="84" t="s">
        <v>25</v>
      </c>
      <c r="G157" s="84" t="s">
        <v>25</v>
      </c>
      <c r="H157" s="76" t="s">
        <v>25</v>
      </c>
      <c r="I157" s="78" t="s">
        <v>25</v>
      </c>
      <c r="J157" s="548" t="s">
        <v>25</v>
      </c>
      <c r="K157" s="76" t="s">
        <v>9</v>
      </c>
    </row>
    <row r="158" spans="1:11" x14ac:dyDescent="0.25">
      <c r="A158" s="85" t="s">
        <v>317</v>
      </c>
      <c r="B158" s="85" t="s">
        <v>318</v>
      </c>
      <c r="C158" s="84" t="s">
        <v>25</v>
      </c>
      <c r="D158" s="84" t="s">
        <v>25</v>
      </c>
      <c r="E158" s="84" t="s">
        <v>25</v>
      </c>
      <c r="F158" s="84" t="s">
        <v>25</v>
      </c>
      <c r="G158" s="84" t="s">
        <v>25</v>
      </c>
      <c r="H158" s="76" t="s">
        <v>25</v>
      </c>
      <c r="I158" s="78" t="s">
        <v>25</v>
      </c>
      <c r="J158" s="548" t="s">
        <v>25</v>
      </c>
      <c r="K158" s="76" t="s">
        <v>9</v>
      </c>
    </row>
    <row r="159" spans="1:11" x14ac:dyDescent="0.25">
      <c r="A159" s="85" t="s">
        <v>319</v>
      </c>
      <c r="B159" s="85" t="s">
        <v>320</v>
      </c>
      <c r="C159" s="84" t="s">
        <v>25</v>
      </c>
      <c r="D159" s="84" t="s">
        <v>25</v>
      </c>
      <c r="E159" s="84" t="s">
        <v>25</v>
      </c>
      <c r="F159" s="84" t="s">
        <v>25</v>
      </c>
      <c r="G159" s="84" t="s">
        <v>25</v>
      </c>
      <c r="H159" s="76" t="s">
        <v>25</v>
      </c>
      <c r="I159" s="78" t="s">
        <v>25</v>
      </c>
      <c r="J159" s="548" t="s">
        <v>25</v>
      </c>
      <c r="K159" s="76" t="s">
        <v>9</v>
      </c>
    </row>
    <row r="160" spans="1:11" x14ac:dyDescent="0.25">
      <c r="A160" s="85" t="s">
        <v>321</v>
      </c>
      <c r="B160" s="85" t="s">
        <v>322</v>
      </c>
      <c r="C160" s="84" t="s">
        <v>25</v>
      </c>
      <c r="D160" s="84" t="s">
        <v>25</v>
      </c>
      <c r="E160" s="84" t="s">
        <v>25</v>
      </c>
      <c r="F160" s="84" t="s">
        <v>25</v>
      </c>
      <c r="G160" s="84" t="s">
        <v>25</v>
      </c>
      <c r="H160" s="76" t="s">
        <v>25</v>
      </c>
      <c r="I160" s="78" t="s">
        <v>25</v>
      </c>
      <c r="J160" s="548" t="s">
        <v>25</v>
      </c>
      <c r="K160" s="76" t="s">
        <v>9</v>
      </c>
    </row>
    <row r="161" spans="1:11" x14ac:dyDescent="0.25">
      <c r="A161" s="85" t="s">
        <v>323</v>
      </c>
      <c r="B161" s="85" t="s">
        <v>324</v>
      </c>
      <c r="C161" s="84" t="s">
        <v>25</v>
      </c>
      <c r="D161" s="84" t="s">
        <v>25</v>
      </c>
      <c r="E161" s="84" t="s">
        <v>25</v>
      </c>
      <c r="F161" s="84" t="s">
        <v>25</v>
      </c>
      <c r="G161" s="84" t="s">
        <v>25</v>
      </c>
      <c r="H161" s="76" t="s">
        <v>25</v>
      </c>
      <c r="I161" s="78" t="s">
        <v>25</v>
      </c>
      <c r="J161" s="548" t="s">
        <v>25</v>
      </c>
      <c r="K161" s="76" t="s">
        <v>9</v>
      </c>
    </row>
    <row r="162" spans="1:11" x14ac:dyDescent="0.25">
      <c r="A162" s="85" t="s">
        <v>325</v>
      </c>
      <c r="B162" s="85" t="s">
        <v>326</v>
      </c>
      <c r="C162" s="84" t="s">
        <v>25</v>
      </c>
      <c r="D162" s="84" t="s">
        <v>25</v>
      </c>
      <c r="E162" s="84" t="s">
        <v>25</v>
      </c>
      <c r="F162" s="84" t="s">
        <v>25</v>
      </c>
      <c r="G162" s="84" t="s">
        <v>25</v>
      </c>
      <c r="H162" s="76" t="s">
        <v>25</v>
      </c>
      <c r="I162" s="78" t="s">
        <v>25</v>
      </c>
      <c r="J162" s="548" t="s">
        <v>25</v>
      </c>
      <c r="K162" s="76" t="s">
        <v>9</v>
      </c>
    </row>
    <row r="163" spans="1:11" x14ac:dyDescent="0.25">
      <c r="A163" s="85" t="s">
        <v>327</v>
      </c>
      <c r="B163" s="85" t="s">
        <v>328</v>
      </c>
      <c r="C163" s="84" t="s">
        <v>25</v>
      </c>
      <c r="D163" s="84" t="s">
        <v>25</v>
      </c>
      <c r="E163" s="84" t="s">
        <v>25</v>
      </c>
      <c r="F163" s="84" t="s">
        <v>25</v>
      </c>
      <c r="G163" s="84" t="s">
        <v>25</v>
      </c>
      <c r="H163" s="76" t="s">
        <v>25</v>
      </c>
      <c r="I163" s="78" t="s">
        <v>25</v>
      </c>
      <c r="J163" s="548" t="s">
        <v>25</v>
      </c>
      <c r="K163" s="76" t="s">
        <v>9</v>
      </c>
    </row>
    <row r="164" spans="1:11" x14ac:dyDescent="0.25">
      <c r="A164" s="85" t="s">
        <v>329</v>
      </c>
      <c r="B164" s="85" t="s">
        <v>330</v>
      </c>
      <c r="C164" s="84" t="s">
        <v>25</v>
      </c>
      <c r="D164" s="84" t="s">
        <v>25</v>
      </c>
      <c r="E164" s="84" t="s">
        <v>25</v>
      </c>
      <c r="F164" s="84" t="s">
        <v>25</v>
      </c>
      <c r="G164" s="84" t="s">
        <v>25</v>
      </c>
      <c r="H164" s="76" t="s">
        <v>25</v>
      </c>
      <c r="I164" s="78" t="s">
        <v>25</v>
      </c>
      <c r="J164" s="548" t="s">
        <v>25</v>
      </c>
      <c r="K164" s="76" t="s">
        <v>9</v>
      </c>
    </row>
    <row r="165" spans="1:11" x14ac:dyDescent="0.25">
      <c r="A165" s="85" t="s">
        <v>331</v>
      </c>
      <c r="B165" s="85" t="s">
        <v>332</v>
      </c>
      <c r="C165" s="84" t="s">
        <v>25</v>
      </c>
      <c r="D165" s="84" t="s">
        <v>25</v>
      </c>
      <c r="E165" s="84" t="s">
        <v>25</v>
      </c>
      <c r="F165" s="84" t="s">
        <v>25</v>
      </c>
      <c r="G165" s="84" t="s">
        <v>25</v>
      </c>
      <c r="H165" s="76" t="s">
        <v>25</v>
      </c>
      <c r="I165" s="78" t="s">
        <v>25</v>
      </c>
      <c r="J165" s="548" t="s">
        <v>25</v>
      </c>
      <c r="K165" s="76" t="s">
        <v>9</v>
      </c>
    </row>
    <row r="166" spans="1:11" x14ac:dyDescent="0.25">
      <c r="A166" s="85" t="s">
        <v>333</v>
      </c>
      <c r="B166" s="85" t="s">
        <v>334</v>
      </c>
      <c r="C166" s="84" t="s">
        <v>25</v>
      </c>
      <c r="D166" s="84" t="s">
        <v>25</v>
      </c>
      <c r="E166" s="84" t="s">
        <v>25</v>
      </c>
      <c r="F166" s="84" t="s">
        <v>25</v>
      </c>
      <c r="G166" s="84" t="s">
        <v>25</v>
      </c>
      <c r="H166" s="76" t="s">
        <v>25</v>
      </c>
      <c r="I166" s="78" t="s">
        <v>25</v>
      </c>
      <c r="J166" s="548" t="s">
        <v>25</v>
      </c>
      <c r="K166" s="76" t="s">
        <v>9</v>
      </c>
    </row>
    <row r="167" spans="1:11" x14ac:dyDescent="0.25">
      <c r="A167" s="85" t="s">
        <v>335</v>
      </c>
      <c r="B167" s="85" t="s">
        <v>336</v>
      </c>
      <c r="C167" s="84" t="s">
        <v>25</v>
      </c>
      <c r="D167" s="84" t="s">
        <v>25</v>
      </c>
      <c r="E167" s="84" t="s">
        <v>25</v>
      </c>
      <c r="F167" s="84" t="s">
        <v>25</v>
      </c>
      <c r="G167" s="84" t="s">
        <v>25</v>
      </c>
      <c r="H167" s="76" t="s">
        <v>25</v>
      </c>
      <c r="I167" s="78" t="s">
        <v>25</v>
      </c>
      <c r="J167" s="548" t="s">
        <v>25</v>
      </c>
      <c r="K167" s="76" t="s">
        <v>9</v>
      </c>
    </row>
    <row r="168" spans="1:11" x14ac:dyDescent="0.25">
      <c r="A168" s="85" t="s">
        <v>337</v>
      </c>
      <c r="B168" s="85" t="s">
        <v>338</v>
      </c>
      <c r="C168" s="84" t="s">
        <v>25</v>
      </c>
      <c r="D168" s="84" t="s">
        <v>25</v>
      </c>
      <c r="E168" s="84" t="s">
        <v>25</v>
      </c>
      <c r="F168" s="84" t="s">
        <v>25</v>
      </c>
      <c r="G168" s="84" t="s">
        <v>25</v>
      </c>
      <c r="H168" s="76" t="s">
        <v>25</v>
      </c>
      <c r="I168" s="78" t="s">
        <v>25</v>
      </c>
      <c r="J168" s="548" t="s">
        <v>25</v>
      </c>
      <c r="K168" s="76" t="s">
        <v>9</v>
      </c>
    </row>
    <row r="169" spans="1:11" x14ac:dyDescent="0.25">
      <c r="A169" s="85" t="s">
        <v>339</v>
      </c>
      <c r="B169" s="85" t="s">
        <v>340</v>
      </c>
      <c r="C169" s="84" t="s">
        <v>25</v>
      </c>
      <c r="D169" s="84" t="s">
        <v>25</v>
      </c>
      <c r="E169" s="84" t="s">
        <v>25</v>
      </c>
      <c r="F169" s="84" t="s">
        <v>25</v>
      </c>
      <c r="G169" s="84" t="s">
        <v>25</v>
      </c>
      <c r="H169" s="76" t="s">
        <v>25</v>
      </c>
      <c r="I169" s="78" t="s">
        <v>25</v>
      </c>
      <c r="J169" s="548" t="s">
        <v>25</v>
      </c>
      <c r="K169" s="76" t="s">
        <v>9</v>
      </c>
    </row>
    <row r="170" spans="1:11" x14ac:dyDescent="0.25">
      <c r="A170" s="85" t="s">
        <v>341</v>
      </c>
      <c r="B170" s="85" t="s">
        <v>342</v>
      </c>
      <c r="C170" s="84" t="s">
        <v>25</v>
      </c>
      <c r="D170" s="84" t="s">
        <v>25</v>
      </c>
      <c r="E170" s="84" t="s">
        <v>25</v>
      </c>
      <c r="F170" s="84" t="s">
        <v>25</v>
      </c>
      <c r="G170" s="84" t="s">
        <v>25</v>
      </c>
      <c r="H170" s="76" t="s">
        <v>25</v>
      </c>
      <c r="I170" s="78" t="s">
        <v>25</v>
      </c>
      <c r="J170" s="548" t="s">
        <v>25</v>
      </c>
      <c r="K170" s="76" t="s">
        <v>9</v>
      </c>
    </row>
    <row r="171" spans="1:11" x14ac:dyDescent="0.25">
      <c r="A171" s="85" t="s">
        <v>343</v>
      </c>
      <c r="B171" s="85" t="s">
        <v>344</v>
      </c>
      <c r="C171" s="84" t="s">
        <v>25</v>
      </c>
      <c r="D171" s="84" t="s">
        <v>25</v>
      </c>
      <c r="E171" s="84" t="s">
        <v>25</v>
      </c>
      <c r="F171" s="84" t="s">
        <v>25</v>
      </c>
      <c r="G171" s="84" t="s">
        <v>25</v>
      </c>
      <c r="H171" s="76" t="s">
        <v>25</v>
      </c>
      <c r="I171" s="78" t="s">
        <v>25</v>
      </c>
      <c r="J171" s="548" t="s">
        <v>25</v>
      </c>
      <c r="K171" s="76" t="s">
        <v>9</v>
      </c>
    </row>
    <row r="172" spans="1:11" x14ac:dyDescent="0.25">
      <c r="A172" s="85" t="s">
        <v>345</v>
      </c>
      <c r="B172" s="85" t="s">
        <v>346</v>
      </c>
      <c r="C172" s="84" t="s">
        <v>25</v>
      </c>
      <c r="D172" s="84" t="s">
        <v>25</v>
      </c>
      <c r="E172" s="84" t="s">
        <v>25</v>
      </c>
      <c r="F172" s="84" t="s">
        <v>25</v>
      </c>
      <c r="G172" s="84" t="s">
        <v>25</v>
      </c>
      <c r="H172" s="76" t="s">
        <v>25</v>
      </c>
      <c r="I172" s="78" t="s">
        <v>25</v>
      </c>
      <c r="J172" s="548" t="s">
        <v>25</v>
      </c>
      <c r="K172" s="76" t="s">
        <v>9</v>
      </c>
    </row>
    <row r="173" spans="1:11" x14ac:dyDescent="0.25">
      <c r="A173" s="85" t="s">
        <v>347</v>
      </c>
      <c r="B173" s="85" t="s">
        <v>348</v>
      </c>
      <c r="C173" s="84" t="s">
        <v>25</v>
      </c>
      <c r="D173" s="84" t="s">
        <v>25</v>
      </c>
      <c r="E173" s="84" t="s">
        <v>25</v>
      </c>
      <c r="F173" s="84" t="s">
        <v>25</v>
      </c>
      <c r="G173" s="84" t="s">
        <v>25</v>
      </c>
      <c r="H173" s="76" t="s">
        <v>25</v>
      </c>
      <c r="I173" s="78" t="s">
        <v>25</v>
      </c>
      <c r="J173" s="548" t="s">
        <v>25</v>
      </c>
      <c r="K173" s="76" t="s">
        <v>9</v>
      </c>
    </row>
    <row r="174" spans="1:11" x14ac:dyDescent="0.25">
      <c r="A174" s="85" t="s">
        <v>349</v>
      </c>
      <c r="B174" s="85" t="s">
        <v>350</v>
      </c>
      <c r="C174" s="84" t="s">
        <v>25</v>
      </c>
      <c r="D174" s="84" t="s">
        <v>25</v>
      </c>
      <c r="E174" s="84" t="s">
        <v>25</v>
      </c>
      <c r="F174" s="84" t="s">
        <v>25</v>
      </c>
      <c r="G174" s="84" t="s">
        <v>25</v>
      </c>
      <c r="H174" s="76" t="s">
        <v>25</v>
      </c>
      <c r="I174" s="78" t="s">
        <v>25</v>
      </c>
      <c r="J174" s="548" t="s">
        <v>25</v>
      </c>
      <c r="K174" s="76" t="s">
        <v>9</v>
      </c>
    </row>
    <row r="175" spans="1:11" x14ac:dyDescent="0.25">
      <c r="A175" s="85" t="s">
        <v>351</v>
      </c>
      <c r="B175" s="85" t="s">
        <v>352</v>
      </c>
      <c r="C175" s="84" t="s">
        <v>25</v>
      </c>
      <c r="D175" s="84" t="s">
        <v>25</v>
      </c>
      <c r="E175" s="84" t="s">
        <v>25</v>
      </c>
      <c r="F175" s="84" t="s">
        <v>25</v>
      </c>
      <c r="G175" s="84" t="s">
        <v>25</v>
      </c>
      <c r="H175" s="76" t="s">
        <v>25</v>
      </c>
      <c r="I175" s="78" t="s">
        <v>25</v>
      </c>
      <c r="J175" s="548" t="s">
        <v>25</v>
      </c>
      <c r="K175" s="76" t="s">
        <v>9</v>
      </c>
    </row>
    <row r="176" spans="1:11" x14ac:dyDescent="0.25">
      <c r="A176" s="85" t="s">
        <v>353</v>
      </c>
      <c r="B176" s="85" t="s">
        <v>354</v>
      </c>
      <c r="C176" s="84" t="s">
        <v>25</v>
      </c>
      <c r="D176" s="84" t="s">
        <v>25</v>
      </c>
      <c r="E176" s="84" t="s">
        <v>25</v>
      </c>
      <c r="F176" s="84" t="s">
        <v>25</v>
      </c>
      <c r="G176" s="84" t="s">
        <v>25</v>
      </c>
      <c r="H176" s="76" t="s">
        <v>25</v>
      </c>
      <c r="I176" s="78" t="s">
        <v>25</v>
      </c>
      <c r="J176" s="548" t="s">
        <v>25</v>
      </c>
      <c r="K176" s="76" t="s">
        <v>9</v>
      </c>
    </row>
    <row r="177" spans="1:11" x14ac:dyDescent="0.25">
      <c r="A177" s="85" t="s">
        <v>355</v>
      </c>
      <c r="B177" s="85" t="s">
        <v>356</v>
      </c>
      <c r="C177" s="84" t="s">
        <v>25</v>
      </c>
      <c r="D177" s="84" t="s">
        <v>25</v>
      </c>
      <c r="E177" s="84" t="s">
        <v>25</v>
      </c>
      <c r="F177" s="84" t="s">
        <v>25</v>
      </c>
      <c r="G177" s="84" t="s">
        <v>25</v>
      </c>
      <c r="H177" s="76" t="s">
        <v>25</v>
      </c>
      <c r="I177" s="78" t="s">
        <v>25</v>
      </c>
      <c r="J177" s="548" t="s">
        <v>25</v>
      </c>
      <c r="K177" s="76" t="s">
        <v>9</v>
      </c>
    </row>
    <row r="178" spans="1:11" x14ac:dyDescent="0.25">
      <c r="A178" s="85" t="s">
        <v>357</v>
      </c>
      <c r="B178" s="85" t="s">
        <v>358</v>
      </c>
      <c r="C178" s="84" t="s">
        <v>25</v>
      </c>
      <c r="D178" s="84" t="s">
        <v>25</v>
      </c>
      <c r="E178" s="84" t="s">
        <v>25</v>
      </c>
      <c r="F178" s="84" t="s">
        <v>25</v>
      </c>
      <c r="G178" s="84" t="s">
        <v>25</v>
      </c>
      <c r="H178" s="76" t="s">
        <v>25</v>
      </c>
      <c r="I178" s="78" t="s">
        <v>25</v>
      </c>
      <c r="J178" s="548" t="s">
        <v>25</v>
      </c>
      <c r="K178" s="76" t="s">
        <v>9</v>
      </c>
    </row>
    <row r="179" spans="1:11" x14ac:dyDescent="0.25">
      <c r="A179" s="85" t="s">
        <v>359</v>
      </c>
      <c r="B179" s="85" t="s">
        <v>360</v>
      </c>
      <c r="C179" s="84" t="s">
        <v>25</v>
      </c>
      <c r="D179" s="84" t="s">
        <v>25</v>
      </c>
      <c r="E179" s="84" t="s">
        <v>25</v>
      </c>
      <c r="F179" s="84" t="s">
        <v>25</v>
      </c>
      <c r="G179" s="84" t="s">
        <v>25</v>
      </c>
      <c r="H179" s="76" t="s">
        <v>25</v>
      </c>
      <c r="I179" s="78" t="s">
        <v>25</v>
      </c>
      <c r="J179" s="548" t="s">
        <v>25</v>
      </c>
      <c r="K179" s="76" t="s">
        <v>9</v>
      </c>
    </row>
    <row r="180" spans="1:11" x14ac:dyDescent="0.25">
      <c r="A180" s="85" t="s">
        <v>361</v>
      </c>
      <c r="B180" s="85" t="s">
        <v>362</v>
      </c>
      <c r="C180" s="84" t="s">
        <v>25</v>
      </c>
      <c r="D180" s="84" t="s">
        <v>25</v>
      </c>
      <c r="E180" s="84" t="s">
        <v>25</v>
      </c>
      <c r="F180" s="84" t="s">
        <v>25</v>
      </c>
      <c r="G180" s="84" t="s">
        <v>25</v>
      </c>
      <c r="H180" s="76" t="s">
        <v>25</v>
      </c>
      <c r="I180" s="78" t="s">
        <v>25</v>
      </c>
      <c r="J180" s="548" t="s">
        <v>25</v>
      </c>
      <c r="K180" s="76" t="s">
        <v>9</v>
      </c>
    </row>
    <row r="181" spans="1:11" x14ac:dyDescent="0.25">
      <c r="A181" s="85" t="s">
        <v>363</v>
      </c>
      <c r="B181" s="85" t="s">
        <v>364</v>
      </c>
      <c r="C181" s="84" t="s">
        <v>25</v>
      </c>
      <c r="D181" s="84" t="s">
        <v>25</v>
      </c>
      <c r="E181" s="84" t="s">
        <v>25</v>
      </c>
      <c r="F181" s="84" t="s">
        <v>25</v>
      </c>
      <c r="G181" s="84" t="s">
        <v>25</v>
      </c>
      <c r="H181" s="76" t="s">
        <v>25</v>
      </c>
      <c r="I181" s="78" t="s">
        <v>25</v>
      </c>
      <c r="J181" s="548" t="s">
        <v>25</v>
      </c>
      <c r="K181" s="76" t="s">
        <v>9</v>
      </c>
    </row>
    <row r="182" spans="1:11" x14ac:dyDescent="0.25">
      <c r="A182" s="85" t="s">
        <v>365</v>
      </c>
      <c r="B182" s="85" t="s">
        <v>366</v>
      </c>
      <c r="C182" s="84" t="s">
        <v>25</v>
      </c>
      <c r="D182" s="84" t="s">
        <v>25</v>
      </c>
      <c r="E182" s="84" t="s">
        <v>25</v>
      </c>
      <c r="F182" s="84" t="s">
        <v>25</v>
      </c>
      <c r="G182" s="84" t="s">
        <v>25</v>
      </c>
      <c r="H182" s="76" t="s">
        <v>25</v>
      </c>
      <c r="I182" s="78" t="s">
        <v>25</v>
      </c>
      <c r="J182" s="548" t="s">
        <v>25</v>
      </c>
      <c r="K182" s="76" t="s">
        <v>9</v>
      </c>
    </row>
    <row r="183" spans="1:11" x14ac:dyDescent="0.25">
      <c r="A183" s="85" t="s">
        <v>367</v>
      </c>
      <c r="B183" s="85" t="s">
        <v>368</v>
      </c>
      <c r="C183" s="84" t="s">
        <v>25</v>
      </c>
      <c r="D183" s="84" t="s">
        <v>25</v>
      </c>
      <c r="E183" s="84" t="s">
        <v>25</v>
      </c>
      <c r="F183" s="84" t="s">
        <v>25</v>
      </c>
      <c r="G183" s="84" t="s">
        <v>25</v>
      </c>
      <c r="H183" s="76" t="s">
        <v>25</v>
      </c>
      <c r="I183" s="78" t="s">
        <v>25</v>
      </c>
      <c r="J183" s="548" t="s">
        <v>25</v>
      </c>
      <c r="K183" s="76" t="s">
        <v>9</v>
      </c>
    </row>
    <row r="184" spans="1:11" x14ac:dyDescent="0.25">
      <c r="A184" s="85" t="s">
        <v>369</v>
      </c>
      <c r="B184" s="85" t="s">
        <v>370</v>
      </c>
      <c r="C184" s="84" t="s">
        <v>25</v>
      </c>
      <c r="D184" s="84" t="s">
        <v>25</v>
      </c>
      <c r="E184" s="84" t="s">
        <v>25</v>
      </c>
      <c r="F184" s="84" t="s">
        <v>25</v>
      </c>
      <c r="G184" s="84" t="s">
        <v>25</v>
      </c>
      <c r="H184" s="76" t="s">
        <v>25</v>
      </c>
      <c r="I184" s="78" t="s">
        <v>25</v>
      </c>
      <c r="J184" s="548" t="s">
        <v>25</v>
      </c>
      <c r="K184" s="76" t="s">
        <v>9</v>
      </c>
    </row>
    <row r="185" spans="1:11" x14ac:dyDescent="0.25">
      <c r="A185" s="85" t="s">
        <v>371</v>
      </c>
      <c r="B185" s="85" t="s">
        <v>372</v>
      </c>
      <c r="C185" s="84" t="s">
        <v>25</v>
      </c>
      <c r="D185" s="84" t="s">
        <v>25</v>
      </c>
      <c r="E185" s="84" t="s">
        <v>25</v>
      </c>
      <c r="F185" s="84" t="s">
        <v>25</v>
      </c>
      <c r="G185" s="84" t="s">
        <v>25</v>
      </c>
      <c r="H185" s="76" t="s">
        <v>25</v>
      </c>
      <c r="I185" s="78" t="s">
        <v>25</v>
      </c>
      <c r="J185" s="548" t="s">
        <v>25</v>
      </c>
      <c r="K185" s="76" t="s">
        <v>9</v>
      </c>
    </row>
    <row r="186" spans="1:11" x14ac:dyDescent="0.25">
      <c r="A186" s="85" t="s">
        <v>373</v>
      </c>
      <c r="B186" s="85" t="s">
        <v>374</v>
      </c>
      <c r="C186" s="84" t="s">
        <v>25</v>
      </c>
      <c r="D186" s="84" t="s">
        <v>25</v>
      </c>
      <c r="E186" s="84" t="s">
        <v>25</v>
      </c>
      <c r="F186" s="84" t="s">
        <v>25</v>
      </c>
      <c r="G186" s="84" t="s">
        <v>25</v>
      </c>
      <c r="H186" s="76" t="s">
        <v>25</v>
      </c>
      <c r="I186" s="78" t="s">
        <v>25</v>
      </c>
      <c r="J186" s="548" t="s">
        <v>25</v>
      </c>
      <c r="K186" s="76" t="s">
        <v>9</v>
      </c>
    </row>
    <row r="187" spans="1:11" x14ac:dyDescent="0.25">
      <c r="A187" s="85" t="s">
        <v>375</v>
      </c>
      <c r="B187" s="85" t="s">
        <v>376</v>
      </c>
      <c r="C187" s="84" t="s">
        <v>25</v>
      </c>
      <c r="D187" s="84" t="s">
        <v>25</v>
      </c>
      <c r="E187" s="84" t="s">
        <v>25</v>
      </c>
      <c r="F187" s="84" t="s">
        <v>25</v>
      </c>
      <c r="G187" s="84" t="s">
        <v>25</v>
      </c>
      <c r="H187" s="76" t="s">
        <v>25</v>
      </c>
      <c r="I187" s="78" t="s">
        <v>25</v>
      </c>
      <c r="J187" s="548" t="s">
        <v>25</v>
      </c>
      <c r="K187" s="76" t="s">
        <v>32</v>
      </c>
    </row>
    <row r="188" spans="1:11" x14ac:dyDescent="0.25">
      <c r="A188" s="85" t="s">
        <v>377</v>
      </c>
      <c r="B188" s="85" t="s">
        <v>378</v>
      </c>
      <c r="C188" s="84" t="s">
        <v>25</v>
      </c>
      <c r="D188" s="84" t="s">
        <v>25</v>
      </c>
      <c r="E188" s="84" t="s">
        <v>25</v>
      </c>
      <c r="F188" s="84" t="s">
        <v>25</v>
      </c>
      <c r="G188" s="84" t="s">
        <v>25</v>
      </c>
      <c r="H188" s="76" t="s">
        <v>25</v>
      </c>
      <c r="I188" s="78" t="s">
        <v>25</v>
      </c>
      <c r="J188" s="548" t="s">
        <v>25</v>
      </c>
      <c r="K188" s="76" t="s">
        <v>9</v>
      </c>
    </row>
    <row r="189" spans="1:11" x14ac:dyDescent="0.25">
      <c r="A189" s="85" t="s">
        <v>379</v>
      </c>
      <c r="B189" s="85" t="s">
        <v>380</v>
      </c>
      <c r="C189" s="84" t="s">
        <v>25</v>
      </c>
      <c r="D189" s="84" t="s">
        <v>25</v>
      </c>
      <c r="E189" s="84" t="s">
        <v>25</v>
      </c>
      <c r="F189" s="84" t="s">
        <v>25</v>
      </c>
      <c r="G189" s="84" t="s">
        <v>25</v>
      </c>
      <c r="H189" s="76" t="s">
        <v>25</v>
      </c>
      <c r="I189" s="78" t="s">
        <v>25</v>
      </c>
      <c r="J189" s="548" t="s">
        <v>25</v>
      </c>
      <c r="K189" s="76" t="s">
        <v>9</v>
      </c>
    </row>
    <row r="190" spans="1:11" x14ac:dyDescent="0.25">
      <c r="A190" s="85" t="s">
        <v>381</v>
      </c>
      <c r="B190" s="85" t="s">
        <v>382</v>
      </c>
      <c r="C190" s="84" t="s">
        <v>25</v>
      </c>
      <c r="D190" s="84" t="s">
        <v>25</v>
      </c>
      <c r="E190" s="84" t="s">
        <v>25</v>
      </c>
      <c r="F190" s="84" t="s">
        <v>25</v>
      </c>
      <c r="G190" s="84" t="s">
        <v>25</v>
      </c>
      <c r="H190" s="76" t="s">
        <v>25</v>
      </c>
      <c r="I190" s="78" t="s">
        <v>25</v>
      </c>
      <c r="J190" s="548" t="s">
        <v>25</v>
      </c>
      <c r="K190" s="76" t="s">
        <v>9</v>
      </c>
    </row>
    <row r="191" spans="1:11" x14ac:dyDescent="0.25">
      <c r="A191" s="85" t="s">
        <v>383</v>
      </c>
      <c r="B191" s="85" t="s">
        <v>384</v>
      </c>
      <c r="C191" s="84" t="s">
        <v>25</v>
      </c>
      <c r="D191" s="84" t="s">
        <v>25</v>
      </c>
      <c r="E191" s="84" t="s">
        <v>25</v>
      </c>
      <c r="F191" s="84" t="s">
        <v>25</v>
      </c>
      <c r="G191" s="84" t="s">
        <v>25</v>
      </c>
      <c r="H191" s="76" t="s">
        <v>25</v>
      </c>
      <c r="I191" s="78" t="s">
        <v>25</v>
      </c>
      <c r="J191" s="548" t="s">
        <v>25</v>
      </c>
      <c r="K191" s="76" t="s">
        <v>9</v>
      </c>
    </row>
    <row r="192" spans="1:11" x14ac:dyDescent="0.25">
      <c r="A192" s="85" t="s">
        <v>385</v>
      </c>
      <c r="B192" s="85" t="s">
        <v>386</v>
      </c>
      <c r="C192" s="84" t="s">
        <v>25</v>
      </c>
      <c r="D192" s="84" t="s">
        <v>25</v>
      </c>
      <c r="E192" s="84" t="s">
        <v>25</v>
      </c>
      <c r="F192" s="84" t="s">
        <v>25</v>
      </c>
      <c r="G192" s="84" t="s">
        <v>25</v>
      </c>
      <c r="H192" s="76" t="s">
        <v>25</v>
      </c>
      <c r="I192" s="78" t="s">
        <v>25</v>
      </c>
      <c r="J192" s="548" t="s">
        <v>25</v>
      </c>
      <c r="K192" s="76" t="s">
        <v>9</v>
      </c>
    </row>
    <row r="193" spans="1:11" x14ac:dyDescent="0.25">
      <c r="A193" s="85" t="s">
        <v>387</v>
      </c>
      <c r="B193" s="85" t="s">
        <v>388</v>
      </c>
      <c r="C193" s="84" t="s">
        <v>25</v>
      </c>
      <c r="D193" s="84" t="s">
        <v>25</v>
      </c>
      <c r="E193" s="84" t="s">
        <v>25</v>
      </c>
      <c r="F193" s="84" t="s">
        <v>25</v>
      </c>
      <c r="G193" s="84" t="s">
        <v>25</v>
      </c>
      <c r="H193" s="76" t="s">
        <v>25</v>
      </c>
      <c r="I193" s="78" t="s">
        <v>25</v>
      </c>
      <c r="J193" s="548" t="s">
        <v>25</v>
      </c>
      <c r="K193" s="76" t="s">
        <v>9</v>
      </c>
    </row>
    <row r="194" spans="1:11" x14ac:dyDescent="0.25">
      <c r="A194" s="85" t="s">
        <v>389</v>
      </c>
      <c r="B194" s="85" t="s">
        <v>390</v>
      </c>
      <c r="C194" s="84" t="s">
        <v>25</v>
      </c>
      <c r="D194" s="84" t="s">
        <v>25</v>
      </c>
      <c r="E194" s="84" t="s">
        <v>25</v>
      </c>
      <c r="F194" s="84" t="s">
        <v>25</v>
      </c>
      <c r="G194" s="84" t="s">
        <v>25</v>
      </c>
      <c r="H194" s="76" t="s">
        <v>25</v>
      </c>
      <c r="I194" s="78" t="s">
        <v>25</v>
      </c>
      <c r="J194" s="548" t="s">
        <v>25</v>
      </c>
      <c r="K194" s="76" t="s">
        <v>9</v>
      </c>
    </row>
    <row r="195" spans="1:11" x14ac:dyDescent="0.25">
      <c r="A195" s="85" t="s">
        <v>391</v>
      </c>
      <c r="B195" s="85" t="s">
        <v>392</v>
      </c>
      <c r="C195" s="84" t="s">
        <v>25</v>
      </c>
      <c r="D195" s="84" t="s">
        <v>25</v>
      </c>
      <c r="E195" s="84" t="s">
        <v>25</v>
      </c>
      <c r="F195" s="84" t="s">
        <v>25</v>
      </c>
      <c r="G195" s="84" t="s">
        <v>25</v>
      </c>
      <c r="H195" s="76" t="s">
        <v>25</v>
      </c>
      <c r="I195" s="78" t="s">
        <v>25</v>
      </c>
      <c r="J195" s="548" t="s">
        <v>25</v>
      </c>
      <c r="K195" s="76" t="s">
        <v>9</v>
      </c>
    </row>
    <row r="196" spans="1:11" x14ac:dyDescent="0.25">
      <c r="A196" s="85" t="s">
        <v>393</v>
      </c>
      <c r="B196" s="85" t="s">
        <v>394</v>
      </c>
      <c r="C196" s="84" t="s">
        <v>25</v>
      </c>
      <c r="D196" s="84" t="s">
        <v>25</v>
      </c>
      <c r="E196" s="84" t="s">
        <v>25</v>
      </c>
      <c r="F196" s="84" t="s">
        <v>25</v>
      </c>
      <c r="G196" s="84" t="s">
        <v>25</v>
      </c>
      <c r="H196" s="76" t="s">
        <v>25</v>
      </c>
      <c r="I196" s="78" t="s">
        <v>25</v>
      </c>
      <c r="J196" s="548" t="s">
        <v>25</v>
      </c>
      <c r="K196" s="76" t="s">
        <v>9</v>
      </c>
    </row>
    <row r="197" spans="1:11" x14ac:dyDescent="0.25">
      <c r="A197" s="85" t="s">
        <v>395</v>
      </c>
      <c r="B197" s="85" t="s">
        <v>396</v>
      </c>
      <c r="C197" s="84" t="s">
        <v>25</v>
      </c>
      <c r="D197" s="84" t="s">
        <v>25</v>
      </c>
      <c r="E197" s="84" t="s">
        <v>25</v>
      </c>
      <c r="F197" s="84" t="s">
        <v>25</v>
      </c>
      <c r="G197" s="84" t="s">
        <v>25</v>
      </c>
      <c r="H197" s="76" t="s">
        <v>25</v>
      </c>
      <c r="I197" s="78" t="s">
        <v>25</v>
      </c>
      <c r="J197" s="548" t="s">
        <v>25</v>
      </c>
      <c r="K197" s="76" t="s">
        <v>9</v>
      </c>
    </row>
    <row r="198" spans="1:11" x14ac:dyDescent="0.25">
      <c r="A198" s="85" t="s">
        <v>397</v>
      </c>
      <c r="B198" s="85" t="s">
        <v>398</v>
      </c>
      <c r="C198" s="84" t="s">
        <v>25</v>
      </c>
      <c r="D198" s="84" t="s">
        <v>25</v>
      </c>
      <c r="E198" s="84" t="s">
        <v>25</v>
      </c>
      <c r="F198" s="84" t="s">
        <v>25</v>
      </c>
      <c r="G198" s="84" t="s">
        <v>25</v>
      </c>
      <c r="H198" s="76" t="s">
        <v>25</v>
      </c>
      <c r="I198" s="78" t="s">
        <v>25</v>
      </c>
      <c r="J198" s="548" t="s">
        <v>25</v>
      </c>
      <c r="K198" s="76" t="s">
        <v>32</v>
      </c>
    </row>
    <row r="199" spans="1:11" x14ac:dyDescent="0.25">
      <c r="A199" s="85" t="s">
        <v>399</v>
      </c>
      <c r="B199" s="85" t="s">
        <v>400</v>
      </c>
      <c r="C199" s="84" t="s">
        <v>25</v>
      </c>
      <c r="D199" s="84" t="s">
        <v>25</v>
      </c>
      <c r="E199" s="84" t="s">
        <v>25</v>
      </c>
      <c r="F199" s="84" t="s">
        <v>25</v>
      </c>
      <c r="G199" s="84" t="s">
        <v>25</v>
      </c>
      <c r="H199" s="76" t="s">
        <v>25</v>
      </c>
      <c r="I199" s="78" t="s">
        <v>25</v>
      </c>
      <c r="J199" s="548" t="s">
        <v>25</v>
      </c>
      <c r="K199" s="76" t="s">
        <v>9</v>
      </c>
    </row>
    <row r="200" spans="1:11" x14ac:dyDescent="0.25">
      <c r="A200" s="85" t="s">
        <v>401</v>
      </c>
      <c r="B200" s="85" t="s">
        <v>402</v>
      </c>
      <c r="C200" s="84" t="s">
        <v>25</v>
      </c>
      <c r="D200" s="84" t="s">
        <v>25</v>
      </c>
      <c r="E200" s="84" t="s">
        <v>25</v>
      </c>
      <c r="F200" s="84" t="s">
        <v>25</v>
      </c>
      <c r="G200" s="84" t="s">
        <v>25</v>
      </c>
      <c r="H200" s="76" t="s">
        <v>25</v>
      </c>
      <c r="I200" s="78" t="s">
        <v>25</v>
      </c>
      <c r="J200" s="548" t="s">
        <v>25</v>
      </c>
      <c r="K200" s="76" t="s">
        <v>9</v>
      </c>
    </row>
    <row r="201" spans="1:11" x14ac:dyDescent="0.25">
      <c r="A201" s="85" t="s">
        <v>403</v>
      </c>
      <c r="B201" s="85" t="s">
        <v>404</v>
      </c>
      <c r="C201" s="84" t="s">
        <v>25</v>
      </c>
      <c r="D201" s="84" t="s">
        <v>25</v>
      </c>
      <c r="E201" s="84" t="s">
        <v>25</v>
      </c>
      <c r="F201" s="84" t="s">
        <v>25</v>
      </c>
      <c r="G201" s="84" t="s">
        <v>25</v>
      </c>
      <c r="H201" s="76" t="s">
        <v>25</v>
      </c>
      <c r="I201" s="78" t="s">
        <v>25</v>
      </c>
      <c r="J201" s="548" t="s">
        <v>25</v>
      </c>
      <c r="K201" s="76" t="s">
        <v>32</v>
      </c>
    </row>
    <row r="202" spans="1:11" x14ac:dyDescent="0.25">
      <c r="A202" s="85" t="s">
        <v>405</v>
      </c>
      <c r="B202" s="85" t="s">
        <v>406</v>
      </c>
      <c r="C202" s="84" t="s">
        <v>25</v>
      </c>
      <c r="D202" s="84" t="s">
        <v>25</v>
      </c>
      <c r="E202" s="84" t="s">
        <v>25</v>
      </c>
      <c r="F202" s="84" t="s">
        <v>25</v>
      </c>
      <c r="G202" s="84" t="s">
        <v>25</v>
      </c>
      <c r="H202" s="76" t="s">
        <v>25</v>
      </c>
      <c r="I202" s="78" t="s">
        <v>25</v>
      </c>
      <c r="J202" s="548" t="s">
        <v>25</v>
      </c>
      <c r="K202" s="76" t="s">
        <v>9</v>
      </c>
    </row>
    <row r="203" spans="1:11" x14ac:dyDescent="0.25">
      <c r="A203" s="85" t="s">
        <v>407</v>
      </c>
      <c r="B203" s="85" t="s">
        <v>408</v>
      </c>
      <c r="C203" s="84" t="s">
        <v>25</v>
      </c>
      <c r="D203" s="84" t="s">
        <v>25</v>
      </c>
      <c r="E203" s="84" t="s">
        <v>25</v>
      </c>
      <c r="F203" s="84" t="s">
        <v>25</v>
      </c>
      <c r="G203" s="84" t="s">
        <v>25</v>
      </c>
      <c r="H203" s="76" t="s">
        <v>25</v>
      </c>
      <c r="I203" s="78" t="s">
        <v>25</v>
      </c>
      <c r="J203" s="548" t="s">
        <v>25</v>
      </c>
      <c r="K203" s="76" t="s">
        <v>9</v>
      </c>
    </row>
    <row r="204" spans="1:11" x14ac:dyDescent="0.25">
      <c r="A204" s="85" t="s">
        <v>409</v>
      </c>
      <c r="B204" s="85" t="s">
        <v>410</v>
      </c>
      <c r="C204" s="84" t="s">
        <v>25</v>
      </c>
      <c r="D204" s="84" t="s">
        <v>25</v>
      </c>
      <c r="E204" s="84" t="s">
        <v>25</v>
      </c>
      <c r="F204" s="84" t="s">
        <v>25</v>
      </c>
      <c r="G204" s="84" t="s">
        <v>25</v>
      </c>
      <c r="H204" s="76" t="s">
        <v>25</v>
      </c>
      <c r="I204" s="78" t="s">
        <v>25</v>
      </c>
      <c r="J204" s="548" t="s">
        <v>25</v>
      </c>
      <c r="K204" s="76" t="s">
        <v>9</v>
      </c>
    </row>
    <row r="205" spans="1:11" x14ac:dyDescent="0.25">
      <c r="A205" s="85" t="s">
        <v>411</v>
      </c>
      <c r="B205" s="85" t="s">
        <v>412</v>
      </c>
      <c r="C205" s="84" t="s">
        <v>25</v>
      </c>
      <c r="D205" s="84" t="s">
        <v>25</v>
      </c>
      <c r="E205" s="84" t="s">
        <v>25</v>
      </c>
      <c r="F205" s="84" t="s">
        <v>25</v>
      </c>
      <c r="G205" s="84" t="s">
        <v>25</v>
      </c>
      <c r="H205" s="76" t="s">
        <v>25</v>
      </c>
      <c r="I205" s="78" t="s">
        <v>25</v>
      </c>
      <c r="J205" s="548" t="s">
        <v>25</v>
      </c>
      <c r="K205" s="76" t="s">
        <v>9</v>
      </c>
    </row>
    <row r="206" spans="1:11" x14ac:dyDescent="0.25">
      <c r="A206" s="85" t="s">
        <v>413</v>
      </c>
      <c r="B206" s="85" t="s">
        <v>414</v>
      </c>
      <c r="C206" s="84" t="s">
        <v>25</v>
      </c>
      <c r="D206" s="84" t="s">
        <v>25</v>
      </c>
      <c r="E206" s="84" t="s">
        <v>25</v>
      </c>
      <c r="F206" s="84" t="s">
        <v>25</v>
      </c>
      <c r="G206" s="84" t="s">
        <v>25</v>
      </c>
      <c r="H206" s="76" t="s">
        <v>25</v>
      </c>
      <c r="I206" s="78" t="s">
        <v>25</v>
      </c>
      <c r="J206" s="548" t="s">
        <v>25</v>
      </c>
      <c r="K206" s="76" t="s">
        <v>9</v>
      </c>
    </row>
    <row r="207" spans="1:11" x14ac:dyDescent="0.25">
      <c r="A207" s="85" t="s">
        <v>415</v>
      </c>
      <c r="B207" s="85" t="s">
        <v>416</v>
      </c>
      <c r="C207" s="84" t="s">
        <v>25</v>
      </c>
      <c r="D207" s="84" t="s">
        <v>25</v>
      </c>
      <c r="E207" s="84" t="s">
        <v>25</v>
      </c>
      <c r="F207" s="84" t="s">
        <v>25</v>
      </c>
      <c r="G207" s="84" t="s">
        <v>25</v>
      </c>
      <c r="H207" s="76" t="s">
        <v>25</v>
      </c>
      <c r="I207" s="78" t="s">
        <v>25</v>
      </c>
      <c r="J207" s="548" t="s">
        <v>25</v>
      </c>
      <c r="K207" s="76" t="s">
        <v>9</v>
      </c>
    </row>
    <row r="208" spans="1:11" x14ac:dyDescent="0.25">
      <c r="A208" s="85" t="s">
        <v>417</v>
      </c>
      <c r="B208" s="85" t="s">
        <v>418</v>
      </c>
      <c r="C208" s="84" t="s">
        <v>25</v>
      </c>
      <c r="D208" s="84" t="s">
        <v>25</v>
      </c>
      <c r="E208" s="84" t="s">
        <v>25</v>
      </c>
      <c r="F208" s="84" t="s">
        <v>25</v>
      </c>
      <c r="G208" s="84" t="s">
        <v>25</v>
      </c>
      <c r="H208" s="76" t="s">
        <v>25</v>
      </c>
      <c r="I208" s="78" t="s">
        <v>25</v>
      </c>
      <c r="J208" s="548" t="s">
        <v>25</v>
      </c>
      <c r="K208" s="76" t="s">
        <v>9</v>
      </c>
    </row>
    <row r="209" spans="1:11" x14ac:dyDescent="0.25">
      <c r="A209" s="85" t="s">
        <v>419</v>
      </c>
      <c r="B209" s="85" t="s">
        <v>420</v>
      </c>
      <c r="C209" s="84" t="s">
        <v>25</v>
      </c>
      <c r="D209" s="84" t="s">
        <v>25</v>
      </c>
      <c r="E209" s="84" t="s">
        <v>25</v>
      </c>
      <c r="F209" s="84" t="s">
        <v>25</v>
      </c>
      <c r="G209" s="84" t="s">
        <v>25</v>
      </c>
      <c r="H209" s="76" t="s">
        <v>25</v>
      </c>
      <c r="I209" s="78" t="s">
        <v>25</v>
      </c>
      <c r="J209" s="548" t="s">
        <v>25</v>
      </c>
      <c r="K209" s="76" t="s">
        <v>9</v>
      </c>
    </row>
    <row r="210" spans="1:11" x14ac:dyDescent="0.25">
      <c r="A210" s="85" t="s">
        <v>421</v>
      </c>
      <c r="B210" s="85" t="s">
        <v>422</v>
      </c>
      <c r="C210" s="84" t="s">
        <v>25</v>
      </c>
      <c r="D210" s="84" t="s">
        <v>25</v>
      </c>
      <c r="E210" s="84" t="s">
        <v>25</v>
      </c>
      <c r="F210" s="84" t="s">
        <v>25</v>
      </c>
      <c r="G210" s="84" t="s">
        <v>25</v>
      </c>
      <c r="H210" s="76" t="s">
        <v>25</v>
      </c>
      <c r="I210" s="78" t="s">
        <v>25</v>
      </c>
      <c r="J210" s="548" t="s">
        <v>25</v>
      </c>
      <c r="K210" s="76" t="s">
        <v>9</v>
      </c>
    </row>
    <row r="211" spans="1:11" x14ac:dyDescent="0.25">
      <c r="A211" s="85" t="s">
        <v>423</v>
      </c>
      <c r="B211" s="85" t="s">
        <v>424</v>
      </c>
      <c r="C211" s="84" t="s">
        <v>25</v>
      </c>
      <c r="D211" s="84" t="s">
        <v>25</v>
      </c>
      <c r="E211" s="84" t="s">
        <v>25</v>
      </c>
      <c r="F211" s="84" t="s">
        <v>25</v>
      </c>
      <c r="G211" s="84" t="s">
        <v>25</v>
      </c>
      <c r="H211" s="76" t="s">
        <v>25</v>
      </c>
      <c r="I211" s="78" t="s">
        <v>25</v>
      </c>
      <c r="J211" s="548" t="s">
        <v>25</v>
      </c>
      <c r="K211" s="76" t="s">
        <v>9</v>
      </c>
    </row>
    <row r="212" spans="1:11" x14ac:dyDescent="0.25">
      <c r="A212" s="85" t="s">
        <v>425</v>
      </c>
      <c r="B212" s="85" t="s">
        <v>426</v>
      </c>
      <c r="C212" s="84" t="s">
        <v>25</v>
      </c>
      <c r="D212" s="84" t="s">
        <v>25</v>
      </c>
      <c r="E212" s="84" t="s">
        <v>25</v>
      </c>
      <c r="F212" s="84" t="s">
        <v>25</v>
      </c>
      <c r="G212" s="84" t="s">
        <v>25</v>
      </c>
      <c r="H212" s="76" t="s">
        <v>25</v>
      </c>
      <c r="I212" s="78" t="s">
        <v>25</v>
      </c>
      <c r="J212" s="548" t="s">
        <v>25</v>
      </c>
      <c r="K212" s="76" t="s">
        <v>9</v>
      </c>
    </row>
    <row r="213" spans="1:11" x14ac:dyDescent="0.25">
      <c r="A213" s="128" t="s">
        <v>427</v>
      </c>
      <c r="B213" s="128" t="s">
        <v>284</v>
      </c>
      <c r="C213" s="127" t="s">
        <v>25</v>
      </c>
      <c r="D213" s="127" t="s">
        <v>25</v>
      </c>
      <c r="E213" s="127" t="s">
        <v>25</v>
      </c>
      <c r="F213" s="127" t="s">
        <v>25</v>
      </c>
      <c r="G213" s="127" t="s">
        <v>25</v>
      </c>
      <c r="H213" s="126" t="s">
        <v>25</v>
      </c>
      <c r="I213" s="125" t="s">
        <v>25</v>
      </c>
      <c r="J213" s="124" t="s">
        <v>25</v>
      </c>
      <c r="K213" s="76" t="s">
        <v>32</v>
      </c>
    </row>
    <row r="214" spans="1:11" x14ac:dyDescent="0.25">
      <c r="A214" s="85" t="s">
        <v>428</v>
      </c>
      <c r="B214" s="85" t="s">
        <v>429</v>
      </c>
      <c r="C214" s="84" t="s">
        <v>25</v>
      </c>
      <c r="D214" s="84" t="s">
        <v>25</v>
      </c>
      <c r="E214" s="84" t="s">
        <v>25</v>
      </c>
      <c r="F214" s="84" t="s">
        <v>25</v>
      </c>
      <c r="G214" s="84" t="s">
        <v>25</v>
      </c>
      <c r="H214" s="76" t="s">
        <v>25</v>
      </c>
      <c r="I214" s="78" t="s">
        <v>25</v>
      </c>
      <c r="J214" s="548" t="s">
        <v>25</v>
      </c>
      <c r="K214" s="76" t="s">
        <v>9</v>
      </c>
    </row>
    <row r="215" spans="1:11" x14ac:dyDescent="0.25">
      <c r="A215" s="85" t="s">
        <v>430</v>
      </c>
      <c r="B215" s="85" t="s">
        <v>431</v>
      </c>
      <c r="C215" s="84" t="s">
        <v>25</v>
      </c>
      <c r="D215" s="84" t="s">
        <v>25</v>
      </c>
      <c r="E215" s="84" t="s">
        <v>25</v>
      </c>
      <c r="F215" s="84" t="s">
        <v>25</v>
      </c>
      <c r="G215" s="84" t="s">
        <v>25</v>
      </c>
      <c r="H215" s="76" t="s">
        <v>25</v>
      </c>
      <c r="I215" s="78" t="s">
        <v>25</v>
      </c>
      <c r="J215" s="548" t="s">
        <v>25</v>
      </c>
      <c r="K215" s="76" t="s">
        <v>9</v>
      </c>
    </row>
    <row r="216" spans="1:11" x14ac:dyDescent="0.25">
      <c r="A216" s="85" t="s">
        <v>432</v>
      </c>
      <c r="B216" s="85" t="s">
        <v>433</v>
      </c>
      <c r="C216" s="84" t="s">
        <v>25</v>
      </c>
      <c r="D216" s="84" t="s">
        <v>25</v>
      </c>
      <c r="E216" s="84" t="s">
        <v>25</v>
      </c>
      <c r="F216" s="84" t="s">
        <v>25</v>
      </c>
      <c r="G216" s="84" t="s">
        <v>25</v>
      </c>
      <c r="H216" s="76" t="s">
        <v>25</v>
      </c>
      <c r="I216" s="78" t="s">
        <v>25</v>
      </c>
      <c r="J216" s="548" t="s">
        <v>25</v>
      </c>
      <c r="K216" s="76" t="s">
        <v>9</v>
      </c>
    </row>
    <row r="217" spans="1:11" x14ac:dyDescent="0.25">
      <c r="A217" s="85" t="s">
        <v>434</v>
      </c>
      <c r="B217" s="85" t="s">
        <v>435</v>
      </c>
      <c r="C217" s="84" t="s">
        <v>25</v>
      </c>
      <c r="D217" s="84" t="s">
        <v>25</v>
      </c>
      <c r="E217" s="84" t="s">
        <v>25</v>
      </c>
      <c r="F217" s="84" t="s">
        <v>25</v>
      </c>
      <c r="G217" s="84" t="s">
        <v>25</v>
      </c>
      <c r="H217" s="76" t="s">
        <v>25</v>
      </c>
      <c r="I217" s="78" t="s">
        <v>25</v>
      </c>
      <c r="J217" s="548" t="s">
        <v>25</v>
      </c>
      <c r="K217" s="76" t="s">
        <v>9</v>
      </c>
    </row>
    <row r="218" spans="1:11" x14ac:dyDescent="0.25">
      <c r="A218" s="85" t="s">
        <v>436</v>
      </c>
      <c r="B218" s="85" t="s">
        <v>437</v>
      </c>
      <c r="C218" s="84" t="s">
        <v>25</v>
      </c>
      <c r="D218" s="84" t="s">
        <v>25</v>
      </c>
      <c r="E218" s="84" t="s">
        <v>25</v>
      </c>
      <c r="F218" s="84" t="s">
        <v>25</v>
      </c>
      <c r="G218" s="84" t="s">
        <v>25</v>
      </c>
      <c r="H218" s="76" t="s">
        <v>25</v>
      </c>
      <c r="I218" s="78" t="s">
        <v>25</v>
      </c>
      <c r="J218" s="548" t="s">
        <v>25</v>
      </c>
      <c r="K218" s="76" t="s">
        <v>9</v>
      </c>
    </row>
    <row r="219" spans="1:11" x14ac:dyDescent="0.25">
      <c r="A219" s="85" t="s">
        <v>438</v>
      </c>
      <c r="B219" s="85" t="s">
        <v>439</v>
      </c>
      <c r="C219" s="84" t="s">
        <v>25</v>
      </c>
      <c r="D219" s="84" t="s">
        <v>25</v>
      </c>
      <c r="E219" s="84" t="s">
        <v>25</v>
      </c>
      <c r="F219" s="84" t="s">
        <v>25</v>
      </c>
      <c r="G219" s="84" t="s">
        <v>25</v>
      </c>
      <c r="H219" s="76" t="s">
        <v>25</v>
      </c>
      <c r="I219" s="78" t="s">
        <v>25</v>
      </c>
      <c r="J219" s="548" t="s">
        <v>25</v>
      </c>
      <c r="K219" s="76" t="s">
        <v>9</v>
      </c>
    </row>
    <row r="220" spans="1:11" x14ac:dyDescent="0.25">
      <c r="A220" s="85" t="s">
        <v>440</v>
      </c>
      <c r="B220" s="85" t="s">
        <v>441</v>
      </c>
      <c r="C220" s="84" t="s">
        <v>25</v>
      </c>
      <c r="D220" s="84" t="s">
        <v>25</v>
      </c>
      <c r="E220" s="84" t="s">
        <v>25</v>
      </c>
      <c r="F220" s="84" t="s">
        <v>25</v>
      </c>
      <c r="G220" s="84" t="s">
        <v>25</v>
      </c>
      <c r="H220" s="76" t="s">
        <v>25</v>
      </c>
      <c r="I220" s="78" t="s">
        <v>25</v>
      </c>
      <c r="J220" s="548" t="s">
        <v>25</v>
      </c>
      <c r="K220" s="76" t="s">
        <v>9</v>
      </c>
    </row>
    <row r="221" spans="1:11" x14ac:dyDescent="0.25">
      <c r="A221" s="85" t="s">
        <v>442</v>
      </c>
      <c r="B221" s="85" t="s">
        <v>443</v>
      </c>
      <c r="C221" s="84" t="s">
        <v>25</v>
      </c>
      <c r="D221" s="84" t="s">
        <v>25</v>
      </c>
      <c r="E221" s="84" t="s">
        <v>25</v>
      </c>
      <c r="F221" s="84" t="s">
        <v>25</v>
      </c>
      <c r="G221" s="84" t="s">
        <v>25</v>
      </c>
      <c r="H221" s="76" t="s">
        <v>25</v>
      </c>
      <c r="I221" s="78" t="s">
        <v>25</v>
      </c>
      <c r="J221" s="548" t="s">
        <v>25</v>
      </c>
      <c r="K221" s="76" t="s">
        <v>9</v>
      </c>
    </row>
    <row r="222" spans="1:11" x14ac:dyDescent="0.25">
      <c r="A222" s="85" t="s">
        <v>444</v>
      </c>
      <c r="B222" s="85" t="s">
        <v>445</v>
      </c>
      <c r="C222" s="84" t="s">
        <v>25</v>
      </c>
      <c r="D222" s="84" t="s">
        <v>25</v>
      </c>
      <c r="E222" s="84" t="s">
        <v>25</v>
      </c>
      <c r="F222" s="84" t="s">
        <v>25</v>
      </c>
      <c r="G222" s="84" t="s">
        <v>25</v>
      </c>
      <c r="H222" s="76" t="s">
        <v>25</v>
      </c>
      <c r="I222" s="78" t="s">
        <v>25</v>
      </c>
      <c r="J222" s="548" t="s">
        <v>25</v>
      </c>
      <c r="K222" s="76" t="s">
        <v>9</v>
      </c>
    </row>
    <row r="223" spans="1:11" x14ac:dyDescent="0.25">
      <c r="A223" s="85" t="s">
        <v>446</v>
      </c>
      <c r="B223" s="85" t="s">
        <v>447</v>
      </c>
      <c r="C223" s="84" t="s">
        <v>25</v>
      </c>
      <c r="D223" s="84" t="s">
        <v>25</v>
      </c>
      <c r="E223" s="84" t="s">
        <v>25</v>
      </c>
      <c r="F223" s="84" t="s">
        <v>25</v>
      </c>
      <c r="G223" s="84" t="s">
        <v>25</v>
      </c>
      <c r="H223" s="76" t="s">
        <v>25</v>
      </c>
      <c r="I223" s="78" t="s">
        <v>25</v>
      </c>
      <c r="J223" s="548" t="s">
        <v>25</v>
      </c>
      <c r="K223" s="76" t="s">
        <v>9</v>
      </c>
    </row>
    <row r="224" spans="1:11" x14ac:dyDescent="0.25">
      <c r="A224" s="85" t="s">
        <v>448</v>
      </c>
      <c r="B224" s="85" t="s">
        <v>449</v>
      </c>
      <c r="C224" s="84" t="s">
        <v>25</v>
      </c>
      <c r="D224" s="84" t="s">
        <v>25</v>
      </c>
      <c r="E224" s="84" t="s">
        <v>25</v>
      </c>
      <c r="F224" s="84" t="s">
        <v>25</v>
      </c>
      <c r="G224" s="84" t="s">
        <v>25</v>
      </c>
      <c r="H224" s="76" t="s">
        <v>25</v>
      </c>
      <c r="I224" s="78" t="s">
        <v>25</v>
      </c>
      <c r="J224" s="548" t="s">
        <v>25</v>
      </c>
      <c r="K224" s="76" t="s">
        <v>9</v>
      </c>
    </row>
    <row r="225" spans="1:11" x14ac:dyDescent="0.25">
      <c r="A225" s="85" t="s">
        <v>450</v>
      </c>
      <c r="B225" s="85" t="s">
        <v>451</v>
      </c>
      <c r="C225" s="84" t="s">
        <v>25</v>
      </c>
      <c r="D225" s="84" t="s">
        <v>25</v>
      </c>
      <c r="E225" s="84" t="s">
        <v>25</v>
      </c>
      <c r="F225" s="84" t="s">
        <v>25</v>
      </c>
      <c r="G225" s="84" t="s">
        <v>25</v>
      </c>
      <c r="H225" s="76" t="s">
        <v>25</v>
      </c>
      <c r="I225" s="78" t="s">
        <v>25</v>
      </c>
      <c r="J225" s="548" t="s">
        <v>25</v>
      </c>
      <c r="K225" s="76" t="s">
        <v>9</v>
      </c>
    </row>
    <row r="226" spans="1:11" x14ac:dyDescent="0.25">
      <c r="A226" s="85" t="s">
        <v>452</v>
      </c>
      <c r="B226" s="85" t="s">
        <v>453</v>
      </c>
      <c r="C226" s="84" t="s">
        <v>25</v>
      </c>
      <c r="D226" s="84" t="s">
        <v>25</v>
      </c>
      <c r="E226" s="84" t="s">
        <v>25</v>
      </c>
      <c r="F226" s="84" t="s">
        <v>25</v>
      </c>
      <c r="G226" s="84" t="s">
        <v>25</v>
      </c>
      <c r="H226" s="76" t="s">
        <v>25</v>
      </c>
      <c r="I226" s="78" t="s">
        <v>25</v>
      </c>
      <c r="J226" s="548" t="s">
        <v>25</v>
      </c>
      <c r="K226" s="76" t="s">
        <v>9</v>
      </c>
    </row>
    <row r="227" spans="1:11" x14ac:dyDescent="0.25">
      <c r="A227" s="85" t="s">
        <v>454</v>
      </c>
      <c r="B227" s="85" t="s">
        <v>455</v>
      </c>
      <c r="C227" s="84" t="s">
        <v>25</v>
      </c>
      <c r="D227" s="84" t="s">
        <v>25</v>
      </c>
      <c r="E227" s="84" t="s">
        <v>25</v>
      </c>
      <c r="F227" s="84" t="s">
        <v>25</v>
      </c>
      <c r="G227" s="84" t="s">
        <v>25</v>
      </c>
      <c r="H227" s="76" t="s">
        <v>25</v>
      </c>
      <c r="I227" s="78" t="s">
        <v>25</v>
      </c>
      <c r="J227" s="548" t="s">
        <v>25</v>
      </c>
      <c r="K227" s="76" t="s">
        <v>9</v>
      </c>
    </row>
    <row r="228" spans="1:11" x14ac:dyDescent="0.25">
      <c r="A228" s="85" t="s">
        <v>456</v>
      </c>
      <c r="B228" s="85" t="s">
        <v>457</v>
      </c>
      <c r="C228" s="84" t="s">
        <v>25</v>
      </c>
      <c r="D228" s="84" t="s">
        <v>25</v>
      </c>
      <c r="E228" s="84" t="s">
        <v>25</v>
      </c>
      <c r="F228" s="84" t="s">
        <v>25</v>
      </c>
      <c r="G228" s="84" t="s">
        <v>25</v>
      </c>
      <c r="H228" s="76" t="s">
        <v>25</v>
      </c>
      <c r="I228" s="78" t="s">
        <v>25</v>
      </c>
      <c r="J228" s="548" t="s">
        <v>25</v>
      </c>
      <c r="K228" s="76" t="s">
        <v>9</v>
      </c>
    </row>
    <row r="229" spans="1:11" x14ac:dyDescent="0.25">
      <c r="A229" s="85" t="s">
        <v>458</v>
      </c>
      <c r="B229" s="85" t="s">
        <v>459</v>
      </c>
      <c r="C229" s="84" t="s">
        <v>25</v>
      </c>
      <c r="D229" s="84" t="s">
        <v>25</v>
      </c>
      <c r="E229" s="84" t="s">
        <v>25</v>
      </c>
      <c r="F229" s="84" t="s">
        <v>25</v>
      </c>
      <c r="G229" s="84" t="s">
        <v>25</v>
      </c>
      <c r="H229" s="76" t="s">
        <v>25</v>
      </c>
      <c r="I229" s="78" t="s">
        <v>25</v>
      </c>
      <c r="J229" s="548" t="s">
        <v>25</v>
      </c>
      <c r="K229" s="76" t="s">
        <v>9</v>
      </c>
    </row>
    <row r="230" spans="1:11" x14ac:dyDescent="0.25">
      <c r="A230" s="85" t="s">
        <v>460</v>
      </c>
      <c r="B230" s="85" t="s">
        <v>461</v>
      </c>
      <c r="C230" s="84" t="s">
        <v>25</v>
      </c>
      <c r="D230" s="84" t="s">
        <v>25</v>
      </c>
      <c r="E230" s="84" t="s">
        <v>25</v>
      </c>
      <c r="F230" s="84" t="s">
        <v>25</v>
      </c>
      <c r="G230" s="84" t="s">
        <v>25</v>
      </c>
      <c r="H230" s="76" t="s">
        <v>25</v>
      </c>
      <c r="I230" s="78" t="s">
        <v>25</v>
      </c>
      <c r="J230" s="548" t="s">
        <v>25</v>
      </c>
      <c r="K230" s="76" t="s">
        <v>9</v>
      </c>
    </row>
    <row r="231" spans="1:11" x14ac:dyDescent="0.25">
      <c r="A231" s="85" t="s">
        <v>462</v>
      </c>
      <c r="B231" s="85" t="s">
        <v>184</v>
      </c>
      <c r="C231" s="84" t="s">
        <v>25</v>
      </c>
      <c r="D231" s="84" t="s">
        <v>25</v>
      </c>
      <c r="E231" s="84" t="s">
        <v>25</v>
      </c>
      <c r="F231" s="84" t="s">
        <v>25</v>
      </c>
      <c r="G231" s="84" t="s">
        <v>25</v>
      </c>
      <c r="H231" s="76" t="s">
        <v>25</v>
      </c>
      <c r="I231" s="78" t="s">
        <v>25</v>
      </c>
      <c r="J231" s="548" t="s">
        <v>25</v>
      </c>
      <c r="K231" s="76" t="s">
        <v>32</v>
      </c>
    </row>
    <row r="232" spans="1:11" x14ac:dyDescent="0.25">
      <c r="A232" s="85" t="s">
        <v>463</v>
      </c>
      <c r="B232" s="85" t="s">
        <v>464</v>
      </c>
      <c r="C232" s="84" t="s">
        <v>25</v>
      </c>
      <c r="D232" s="84" t="s">
        <v>25</v>
      </c>
      <c r="E232" s="84" t="s">
        <v>25</v>
      </c>
      <c r="F232" s="84" t="s">
        <v>25</v>
      </c>
      <c r="G232" s="84" t="s">
        <v>25</v>
      </c>
      <c r="H232" s="76" t="s">
        <v>25</v>
      </c>
      <c r="I232" s="78" t="s">
        <v>25</v>
      </c>
      <c r="J232" s="548" t="s">
        <v>25</v>
      </c>
      <c r="K232" s="76" t="s">
        <v>32</v>
      </c>
    </row>
    <row r="233" spans="1:11" x14ac:dyDescent="0.25">
      <c r="A233" s="85" t="s">
        <v>465</v>
      </c>
      <c r="B233" s="85" t="s">
        <v>466</v>
      </c>
      <c r="C233" s="84" t="s">
        <v>25</v>
      </c>
      <c r="D233" s="84" t="s">
        <v>25</v>
      </c>
      <c r="E233" s="84" t="s">
        <v>25</v>
      </c>
      <c r="F233" s="84" t="s">
        <v>25</v>
      </c>
      <c r="G233" s="84" t="s">
        <v>25</v>
      </c>
      <c r="H233" s="76" t="s">
        <v>25</v>
      </c>
      <c r="I233" s="78" t="s">
        <v>25</v>
      </c>
      <c r="J233" s="548" t="s">
        <v>25</v>
      </c>
      <c r="K233" s="76" t="s">
        <v>9</v>
      </c>
    </row>
    <row r="234" spans="1:11" x14ac:dyDescent="0.25">
      <c r="A234" s="85" t="s">
        <v>467</v>
      </c>
      <c r="B234" s="85" t="s">
        <v>468</v>
      </c>
      <c r="C234" s="84" t="s">
        <v>25</v>
      </c>
      <c r="D234" s="84" t="s">
        <v>25</v>
      </c>
      <c r="E234" s="84" t="s">
        <v>25</v>
      </c>
      <c r="F234" s="84" t="s">
        <v>25</v>
      </c>
      <c r="G234" s="84" t="s">
        <v>25</v>
      </c>
      <c r="H234" s="76" t="s">
        <v>25</v>
      </c>
      <c r="I234" s="78" t="s">
        <v>25</v>
      </c>
      <c r="J234" s="548" t="s">
        <v>25</v>
      </c>
      <c r="K234" s="76" t="s">
        <v>9</v>
      </c>
    </row>
    <row r="235" spans="1:11" x14ac:dyDescent="0.25">
      <c r="A235" s="85" t="s">
        <v>469</v>
      </c>
      <c r="B235" s="85" t="s">
        <v>470</v>
      </c>
      <c r="C235" s="84" t="s">
        <v>25</v>
      </c>
      <c r="D235" s="84" t="s">
        <v>25</v>
      </c>
      <c r="E235" s="84" t="s">
        <v>25</v>
      </c>
      <c r="F235" s="84" t="s">
        <v>25</v>
      </c>
      <c r="G235" s="84" t="s">
        <v>25</v>
      </c>
      <c r="H235" s="76" t="s">
        <v>25</v>
      </c>
      <c r="I235" s="78" t="s">
        <v>25</v>
      </c>
      <c r="J235" s="548" t="s">
        <v>25</v>
      </c>
      <c r="K235" s="76" t="s">
        <v>9</v>
      </c>
    </row>
    <row r="236" spans="1:11" x14ac:dyDescent="0.25">
      <c r="A236" s="85" t="s">
        <v>471</v>
      </c>
      <c r="B236" s="85" t="s">
        <v>472</v>
      </c>
      <c r="C236" s="84" t="s">
        <v>25</v>
      </c>
      <c r="D236" s="84" t="s">
        <v>25</v>
      </c>
      <c r="E236" s="84" t="s">
        <v>25</v>
      </c>
      <c r="F236" s="84" t="s">
        <v>25</v>
      </c>
      <c r="G236" s="84" t="s">
        <v>25</v>
      </c>
      <c r="H236" s="76" t="s">
        <v>25</v>
      </c>
      <c r="I236" s="78" t="s">
        <v>25</v>
      </c>
      <c r="J236" s="548" t="s">
        <v>25</v>
      </c>
      <c r="K236" s="76" t="s">
        <v>9</v>
      </c>
    </row>
    <row r="237" spans="1:11" x14ac:dyDescent="0.25">
      <c r="A237" s="85" t="s">
        <v>473</v>
      </c>
      <c r="B237" s="85" t="s">
        <v>474</v>
      </c>
      <c r="C237" s="84" t="s">
        <v>25</v>
      </c>
      <c r="D237" s="84" t="s">
        <v>25</v>
      </c>
      <c r="E237" s="84" t="s">
        <v>25</v>
      </c>
      <c r="F237" s="84" t="s">
        <v>25</v>
      </c>
      <c r="G237" s="84" t="s">
        <v>25</v>
      </c>
      <c r="H237" s="76" t="s">
        <v>25</v>
      </c>
      <c r="I237" s="78" t="s">
        <v>25</v>
      </c>
      <c r="J237" s="548" t="s">
        <v>25</v>
      </c>
      <c r="K237" s="76" t="s">
        <v>9</v>
      </c>
    </row>
    <row r="238" spans="1:11" x14ac:dyDescent="0.25">
      <c r="A238" s="85" t="s">
        <v>475</v>
      </c>
      <c r="B238" s="85" t="s">
        <v>476</v>
      </c>
      <c r="C238" s="84" t="s">
        <v>25</v>
      </c>
      <c r="D238" s="84" t="s">
        <v>25</v>
      </c>
      <c r="E238" s="84" t="s">
        <v>25</v>
      </c>
      <c r="F238" s="84" t="s">
        <v>25</v>
      </c>
      <c r="G238" s="84" t="s">
        <v>25</v>
      </c>
      <c r="H238" s="76" t="s">
        <v>25</v>
      </c>
      <c r="I238" s="78" t="s">
        <v>25</v>
      </c>
      <c r="J238" s="548" t="s">
        <v>25</v>
      </c>
      <c r="K238" s="76" t="s">
        <v>9</v>
      </c>
    </row>
    <row r="239" spans="1:11" x14ac:dyDescent="0.25">
      <c r="A239" s="85" t="s">
        <v>477</v>
      </c>
      <c r="B239" s="85" t="s">
        <v>478</v>
      </c>
      <c r="C239" s="84" t="s">
        <v>25</v>
      </c>
      <c r="D239" s="84" t="s">
        <v>25</v>
      </c>
      <c r="E239" s="84" t="s">
        <v>25</v>
      </c>
      <c r="F239" s="84" t="s">
        <v>25</v>
      </c>
      <c r="G239" s="84" t="s">
        <v>25</v>
      </c>
      <c r="H239" s="76" t="s">
        <v>25</v>
      </c>
      <c r="I239" s="78" t="s">
        <v>25</v>
      </c>
      <c r="J239" s="548" t="s">
        <v>25</v>
      </c>
      <c r="K239" s="76" t="s">
        <v>9</v>
      </c>
    </row>
    <row r="240" spans="1:11" x14ac:dyDescent="0.25">
      <c r="A240" s="85" t="s">
        <v>479</v>
      </c>
      <c r="B240" s="85" t="s">
        <v>480</v>
      </c>
      <c r="C240" s="84" t="s">
        <v>25</v>
      </c>
      <c r="D240" s="84" t="s">
        <v>25</v>
      </c>
      <c r="E240" s="84" t="s">
        <v>25</v>
      </c>
      <c r="F240" s="84" t="s">
        <v>25</v>
      </c>
      <c r="G240" s="84" t="s">
        <v>25</v>
      </c>
      <c r="H240" s="76" t="s">
        <v>25</v>
      </c>
      <c r="I240" s="78" t="s">
        <v>25</v>
      </c>
      <c r="J240" s="548" t="s">
        <v>25</v>
      </c>
      <c r="K240" s="76" t="s">
        <v>9</v>
      </c>
    </row>
    <row r="241" spans="1:11" x14ac:dyDescent="0.25">
      <c r="A241" s="85" t="s">
        <v>481</v>
      </c>
      <c r="B241" s="85" t="s">
        <v>482</v>
      </c>
      <c r="C241" s="84" t="s">
        <v>25</v>
      </c>
      <c r="D241" s="84" t="s">
        <v>25</v>
      </c>
      <c r="E241" s="84" t="s">
        <v>25</v>
      </c>
      <c r="F241" s="84" t="s">
        <v>25</v>
      </c>
      <c r="G241" s="84" t="s">
        <v>25</v>
      </c>
      <c r="H241" s="76" t="s">
        <v>25</v>
      </c>
      <c r="I241" s="78" t="s">
        <v>25</v>
      </c>
      <c r="J241" s="548" t="s">
        <v>25</v>
      </c>
      <c r="K241" s="76" t="s">
        <v>9</v>
      </c>
    </row>
    <row r="242" spans="1:11" x14ac:dyDescent="0.25">
      <c r="A242" s="85" t="s">
        <v>483</v>
      </c>
      <c r="B242" s="85" t="s">
        <v>484</v>
      </c>
      <c r="C242" s="84" t="s">
        <v>25</v>
      </c>
      <c r="D242" s="84" t="s">
        <v>25</v>
      </c>
      <c r="E242" s="84" t="s">
        <v>25</v>
      </c>
      <c r="F242" s="84" t="s">
        <v>25</v>
      </c>
      <c r="G242" s="84" t="s">
        <v>25</v>
      </c>
      <c r="H242" s="76" t="s">
        <v>25</v>
      </c>
      <c r="I242" s="78" t="s">
        <v>25</v>
      </c>
      <c r="J242" s="548" t="s">
        <v>25</v>
      </c>
      <c r="K242" s="76" t="s">
        <v>9</v>
      </c>
    </row>
    <row r="243" spans="1:11" x14ac:dyDescent="0.25">
      <c r="A243" s="85" t="s">
        <v>485</v>
      </c>
      <c r="B243" s="85" t="s">
        <v>486</v>
      </c>
      <c r="C243" s="84" t="s">
        <v>25</v>
      </c>
      <c r="D243" s="84" t="s">
        <v>25</v>
      </c>
      <c r="E243" s="84" t="s">
        <v>25</v>
      </c>
      <c r="F243" s="84" t="s">
        <v>25</v>
      </c>
      <c r="G243" s="84" t="s">
        <v>25</v>
      </c>
      <c r="H243" s="76" t="s">
        <v>25</v>
      </c>
      <c r="I243" s="78" t="s">
        <v>25</v>
      </c>
      <c r="J243" s="548" t="s">
        <v>25</v>
      </c>
      <c r="K243" s="76" t="s">
        <v>9</v>
      </c>
    </row>
    <row r="244" spans="1:11" x14ac:dyDescent="0.25">
      <c r="A244" s="85" t="s">
        <v>487</v>
      </c>
      <c r="B244" s="85" t="s">
        <v>184</v>
      </c>
      <c r="C244" s="84" t="s">
        <v>25</v>
      </c>
      <c r="D244" s="84" t="s">
        <v>25</v>
      </c>
      <c r="E244" s="84" t="s">
        <v>25</v>
      </c>
      <c r="F244" s="84" t="s">
        <v>25</v>
      </c>
      <c r="G244" s="84" t="s">
        <v>25</v>
      </c>
      <c r="H244" s="76" t="s">
        <v>25</v>
      </c>
      <c r="I244" s="78" t="s">
        <v>25</v>
      </c>
      <c r="J244" s="548" t="s">
        <v>25</v>
      </c>
      <c r="K244" s="76" t="s">
        <v>32</v>
      </c>
    </row>
    <row r="245" spans="1:11" x14ac:dyDescent="0.25">
      <c r="A245" s="85" t="s">
        <v>488</v>
      </c>
      <c r="B245" s="85" t="s">
        <v>489</v>
      </c>
      <c r="C245" s="84" t="s">
        <v>25</v>
      </c>
      <c r="D245" s="84" t="s">
        <v>25</v>
      </c>
      <c r="E245" s="84" t="s">
        <v>25</v>
      </c>
      <c r="F245" s="84" t="s">
        <v>25</v>
      </c>
      <c r="G245" s="84" t="s">
        <v>25</v>
      </c>
      <c r="H245" s="76" t="s">
        <v>25</v>
      </c>
      <c r="I245" s="78" t="s">
        <v>25</v>
      </c>
      <c r="J245" s="548" t="s">
        <v>25</v>
      </c>
      <c r="K245" s="76" t="s">
        <v>9</v>
      </c>
    </row>
    <row r="246" spans="1:11" x14ac:dyDescent="0.25">
      <c r="A246" s="85" t="s">
        <v>490</v>
      </c>
      <c r="B246" s="85" t="s">
        <v>491</v>
      </c>
      <c r="C246" s="84" t="s">
        <v>25</v>
      </c>
      <c r="D246" s="84" t="s">
        <v>25</v>
      </c>
      <c r="E246" s="84" t="s">
        <v>25</v>
      </c>
      <c r="F246" s="84" t="s">
        <v>25</v>
      </c>
      <c r="G246" s="84" t="s">
        <v>25</v>
      </c>
      <c r="H246" s="76" t="s">
        <v>25</v>
      </c>
      <c r="I246" s="78" t="s">
        <v>25</v>
      </c>
      <c r="J246" s="548" t="s">
        <v>25</v>
      </c>
      <c r="K246" s="76" t="s">
        <v>9</v>
      </c>
    </row>
    <row r="247" spans="1:11" x14ac:dyDescent="0.25">
      <c r="A247" s="85" t="s">
        <v>492</v>
      </c>
      <c r="B247" s="85" t="s">
        <v>493</v>
      </c>
      <c r="C247" s="84" t="s">
        <v>25</v>
      </c>
      <c r="D247" s="84" t="s">
        <v>25</v>
      </c>
      <c r="E247" s="84" t="s">
        <v>25</v>
      </c>
      <c r="F247" s="84" t="s">
        <v>25</v>
      </c>
      <c r="G247" s="84" t="s">
        <v>25</v>
      </c>
      <c r="H247" s="76" t="s">
        <v>25</v>
      </c>
      <c r="I247" s="78" t="s">
        <v>25</v>
      </c>
      <c r="J247" s="548" t="s">
        <v>25</v>
      </c>
      <c r="K247" s="76" t="s">
        <v>9</v>
      </c>
    </row>
    <row r="248" spans="1:11" x14ac:dyDescent="0.25">
      <c r="A248" s="85" t="s">
        <v>494</v>
      </c>
      <c r="B248" s="85" t="s">
        <v>495</v>
      </c>
      <c r="C248" s="84" t="s">
        <v>25</v>
      </c>
      <c r="D248" s="84" t="s">
        <v>25</v>
      </c>
      <c r="E248" s="84" t="s">
        <v>25</v>
      </c>
      <c r="F248" s="84" t="s">
        <v>25</v>
      </c>
      <c r="G248" s="84" t="s">
        <v>25</v>
      </c>
      <c r="H248" s="76" t="s">
        <v>25</v>
      </c>
      <c r="I248" s="78" t="s">
        <v>25</v>
      </c>
      <c r="J248" s="548" t="s">
        <v>25</v>
      </c>
      <c r="K248" s="76" t="s">
        <v>9</v>
      </c>
    </row>
    <row r="249" spans="1:11" x14ac:dyDescent="0.25">
      <c r="A249" s="85" t="s">
        <v>496</v>
      </c>
      <c r="B249" s="85" t="s">
        <v>497</v>
      </c>
      <c r="C249" s="84" t="s">
        <v>25</v>
      </c>
      <c r="D249" s="84" t="s">
        <v>25</v>
      </c>
      <c r="E249" s="84" t="s">
        <v>25</v>
      </c>
      <c r="F249" s="84" t="s">
        <v>25</v>
      </c>
      <c r="G249" s="84" t="s">
        <v>25</v>
      </c>
      <c r="H249" s="76" t="s">
        <v>25</v>
      </c>
      <c r="I249" s="78" t="s">
        <v>25</v>
      </c>
      <c r="J249" s="548" t="s">
        <v>25</v>
      </c>
      <c r="K249" s="76" t="s">
        <v>9</v>
      </c>
    </row>
    <row r="250" spans="1:11" x14ac:dyDescent="0.25">
      <c r="A250" s="85" t="s">
        <v>498</v>
      </c>
      <c r="B250" s="85" t="s">
        <v>499</v>
      </c>
      <c r="C250" s="84" t="s">
        <v>25</v>
      </c>
      <c r="D250" s="84" t="s">
        <v>25</v>
      </c>
      <c r="E250" s="84" t="s">
        <v>25</v>
      </c>
      <c r="F250" s="84" t="s">
        <v>25</v>
      </c>
      <c r="G250" s="84" t="s">
        <v>25</v>
      </c>
      <c r="H250" s="76" t="s">
        <v>25</v>
      </c>
      <c r="I250" s="78" t="s">
        <v>25</v>
      </c>
      <c r="J250" s="548" t="s">
        <v>25</v>
      </c>
      <c r="K250" s="76" t="s">
        <v>9</v>
      </c>
    </row>
    <row r="251" spans="1:11" x14ac:dyDescent="0.25">
      <c r="A251" s="85" t="s">
        <v>500</v>
      </c>
      <c r="B251" s="85" t="s">
        <v>501</v>
      </c>
      <c r="C251" s="84" t="s">
        <v>25</v>
      </c>
      <c r="D251" s="84" t="s">
        <v>25</v>
      </c>
      <c r="E251" s="84" t="s">
        <v>25</v>
      </c>
      <c r="F251" s="84" t="s">
        <v>25</v>
      </c>
      <c r="G251" s="84" t="s">
        <v>25</v>
      </c>
      <c r="H251" s="76" t="s">
        <v>25</v>
      </c>
      <c r="I251" s="78" t="s">
        <v>25</v>
      </c>
      <c r="J251" s="548" t="s">
        <v>25</v>
      </c>
      <c r="K251" s="76" t="s">
        <v>9</v>
      </c>
    </row>
    <row r="252" spans="1:11" x14ac:dyDescent="0.25">
      <c r="A252" s="85" t="s">
        <v>502</v>
      </c>
      <c r="B252" s="85" t="s">
        <v>503</v>
      </c>
      <c r="C252" s="84" t="s">
        <v>25</v>
      </c>
      <c r="D252" s="84" t="s">
        <v>25</v>
      </c>
      <c r="E252" s="84" t="s">
        <v>25</v>
      </c>
      <c r="F252" s="84" t="s">
        <v>25</v>
      </c>
      <c r="G252" s="84" t="s">
        <v>25</v>
      </c>
      <c r="H252" s="76" t="s">
        <v>25</v>
      </c>
      <c r="I252" s="78" t="s">
        <v>25</v>
      </c>
      <c r="J252" s="548" t="s">
        <v>25</v>
      </c>
      <c r="K252" s="76" t="s">
        <v>9</v>
      </c>
    </row>
    <row r="253" spans="1:11" x14ac:dyDescent="0.25">
      <c r="A253" s="85" t="s">
        <v>504</v>
      </c>
      <c r="B253" s="85" t="s">
        <v>505</v>
      </c>
      <c r="C253" s="84" t="s">
        <v>25</v>
      </c>
      <c r="D253" s="84" t="s">
        <v>25</v>
      </c>
      <c r="E253" s="84" t="s">
        <v>25</v>
      </c>
      <c r="F253" s="84" t="s">
        <v>25</v>
      </c>
      <c r="G253" s="84" t="s">
        <v>25</v>
      </c>
      <c r="H253" s="76" t="s">
        <v>25</v>
      </c>
      <c r="I253" s="78" t="s">
        <v>25</v>
      </c>
      <c r="J253" s="548" t="s">
        <v>25</v>
      </c>
      <c r="K253" s="76" t="s">
        <v>9</v>
      </c>
    </row>
    <row r="254" spans="1:11" x14ac:dyDescent="0.25">
      <c r="A254" s="85" t="s">
        <v>506</v>
      </c>
      <c r="B254" s="85" t="s">
        <v>507</v>
      </c>
      <c r="C254" s="84" t="s">
        <v>25</v>
      </c>
      <c r="D254" s="84" t="s">
        <v>25</v>
      </c>
      <c r="E254" s="84" t="s">
        <v>25</v>
      </c>
      <c r="F254" s="84" t="s">
        <v>25</v>
      </c>
      <c r="G254" s="84" t="s">
        <v>25</v>
      </c>
      <c r="H254" s="76" t="s">
        <v>25</v>
      </c>
      <c r="I254" s="78" t="s">
        <v>25</v>
      </c>
      <c r="J254" s="548" t="s">
        <v>25</v>
      </c>
      <c r="K254" s="76" t="s">
        <v>9</v>
      </c>
    </row>
    <row r="255" spans="1:11" x14ac:dyDescent="0.25">
      <c r="A255" s="85" t="s">
        <v>508</v>
      </c>
      <c r="B255" s="85" t="s">
        <v>509</v>
      </c>
      <c r="C255" s="84" t="s">
        <v>25</v>
      </c>
      <c r="D255" s="84" t="s">
        <v>25</v>
      </c>
      <c r="E255" s="84" t="s">
        <v>25</v>
      </c>
      <c r="F255" s="84" t="s">
        <v>25</v>
      </c>
      <c r="G255" s="84" t="s">
        <v>25</v>
      </c>
      <c r="H255" s="76" t="s">
        <v>25</v>
      </c>
      <c r="I255" s="78" t="s">
        <v>25</v>
      </c>
      <c r="J255" s="548" t="s">
        <v>25</v>
      </c>
      <c r="K255" s="76" t="s">
        <v>9</v>
      </c>
    </row>
    <row r="256" spans="1:11" x14ac:dyDescent="0.25">
      <c r="A256" s="85" t="s">
        <v>510</v>
      </c>
      <c r="B256" s="85" t="s">
        <v>511</v>
      </c>
      <c r="C256" s="84" t="s">
        <v>25</v>
      </c>
      <c r="D256" s="84" t="s">
        <v>25</v>
      </c>
      <c r="E256" s="84" t="s">
        <v>25</v>
      </c>
      <c r="F256" s="84" t="s">
        <v>25</v>
      </c>
      <c r="G256" s="84" t="s">
        <v>25</v>
      </c>
      <c r="H256" s="76" t="s">
        <v>25</v>
      </c>
      <c r="I256" s="78" t="s">
        <v>25</v>
      </c>
      <c r="J256" s="548" t="s">
        <v>25</v>
      </c>
      <c r="K256" s="76" t="s">
        <v>9</v>
      </c>
    </row>
    <row r="257" spans="1:11" x14ac:dyDescent="0.25">
      <c r="A257" s="85" t="s">
        <v>512</v>
      </c>
      <c r="B257" s="85" t="s">
        <v>513</v>
      </c>
      <c r="C257" s="84" t="s">
        <v>25</v>
      </c>
      <c r="D257" s="84" t="s">
        <v>25</v>
      </c>
      <c r="E257" s="84" t="s">
        <v>25</v>
      </c>
      <c r="F257" s="84" t="s">
        <v>25</v>
      </c>
      <c r="G257" s="84" t="s">
        <v>25</v>
      </c>
      <c r="H257" s="76" t="s">
        <v>25</v>
      </c>
      <c r="I257" s="78" t="s">
        <v>25</v>
      </c>
      <c r="J257" s="548" t="s">
        <v>25</v>
      </c>
      <c r="K257" s="76" t="s">
        <v>9</v>
      </c>
    </row>
    <row r="258" spans="1:11" x14ac:dyDescent="0.25">
      <c r="A258" s="85" t="s">
        <v>514</v>
      </c>
      <c r="B258" s="85" t="s">
        <v>515</v>
      </c>
      <c r="C258" s="84" t="s">
        <v>25</v>
      </c>
      <c r="D258" s="84" t="s">
        <v>25</v>
      </c>
      <c r="E258" s="84" t="s">
        <v>25</v>
      </c>
      <c r="F258" s="84" t="s">
        <v>25</v>
      </c>
      <c r="G258" s="84" t="s">
        <v>25</v>
      </c>
      <c r="H258" s="76" t="s">
        <v>25</v>
      </c>
      <c r="I258" s="78" t="s">
        <v>25</v>
      </c>
      <c r="J258" s="548" t="s">
        <v>25</v>
      </c>
      <c r="K258" s="76" t="s">
        <v>9</v>
      </c>
    </row>
    <row r="259" spans="1:11" x14ac:dyDescent="0.25">
      <c r="A259" s="85" t="s">
        <v>516</v>
      </c>
      <c r="B259" s="85" t="s">
        <v>517</v>
      </c>
      <c r="C259" s="84" t="s">
        <v>25</v>
      </c>
      <c r="D259" s="84" t="s">
        <v>25</v>
      </c>
      <c r="E259" s="84" t="s">
        <v>25</v>
      </c>
      <c r="F259" s="84" t="s">
        <v>25</v>
      </c>
      <c r="G259" s="84" t="s">
        <v>25</v>
      </c>
      <c r="H259" s="76" t="s">
        <v>25</v>
      </c>
      <c r="I259" s="78" t="s">
        <v>25</v>
      </c>
      <c r="J259" s="548" t="s">
        <v>25</v>
      </c>
      <c r="K259" s="76" t="s">
        <v>9</v>
      </c>
    </row>
    <row r="260" spans="1:11" x14ac:dyDescent="0.25">
      <c r="A260" s="85" t="s">
        <v>518</v>
      </c>
      <c r="B260" s="85" t="s">
        <v>519</v>
      </c>
      <c r="C260" s="84" t="s">
        <v>25</v>
      </c>
      <c r="D260" s="84" t="s">
        <v>25</v>
      </c>
      <c r="E260" s="84" t="s">
        <v>25</v>
      </c>
      <c r="F260" s="84" t="s">
        <v>25</v>
      </c>
      <c r="G260" s="84" t="s">
        <v>25</v>
      </c>
      <c r="H260" s="76" t="s">
        <v>25</v>
      </c>
      <c r="I260" s="78" t="s">
        <v>25</v>
      </c>
      <c r="J260" s="548" t="s">
        <v>25</v>
      </c>
      <c r="K260" s="76" t="s">
        <v>9</v>
      </c>
    </row>
    <row r="261" spans="1:11" x14ac:dyDescent="0.25">
      <c r="A261" s="85" t="s">
        <v>520</v>
      </c>
      <c r="B261" s="85" t="s">
        <v>521</v>
      </c>
      <c r="C261" s="84" t="s">
        <v>25</v>
      </c>
      <c r="D261" s="84" t="s">
        <v>25</v>
      </c>
      <c r="E261" s="84" t="s">
        <v>25</v>
      </c>
      <c r="F261" s="84" t="s">
        <v>25</v>
      </c>
      <c r="G261" s="84" t="s">
        <v>25</v>
      </c>
      <c r="H261" s="76" t="s">
        <v>25</v>
      </c>
      <c r="I261" s="78" t="s">
        <v>25</v>
      </c>
      <c r="J261" s="548" t="s">
        <v>25</v>
      </c>
      <c r="K261" s="76" t="s">
        <v>9</v>
      </c>
    </row>
    <row r="262" spans="1:11" x14ac:dyDescent="0.25">
      <c r="A262" s="85" t="s">
        <v>522</v>
      </c>
      <c r="B262" s="85" t="s">
        <v>523</v>
      </c>
      <c r="C262" s="84" t="s">
        <v>25</v>
      </c>
      <c r="D262" s="84" t="s">
        <v>25</v>
      </c>
      <c r="E262" s="84" t="s">
        <v>25</v>
      </c>
      <c r="F262" s="84" t="s">
        <v>25</v>
      </c>
      <c r="G262" s="84" t="s">
        <v>25</v>
      </c>
      <c r="H262" s="76" t="s">
        <v>25</v>
      </c>
      <c r="I262" s="78" t="s">
        <v>25</v>
      </c>
      <c r="J262" s="548" t="s">
        <v>25</v>
      </c>
      <c r="K262" s="76" t="s">
        <v>9</v>
      </c>
    </row>
    <row r="263" spans="1:11" x14ac:dyDescent="0.25">
      <c r="A263" s="85" t="s">
        <v>524</v>
      </c>
      <c r="B263" s="85" t="s">
        <v>525</v>
      </c>
      <c r="C263" s="84" t="s">
        <v>25</v>
      </c>
      <c r="D263" s="84" t="s">
        <v>25</v>
      </c>
      <c r="E263" s="84" t="s">
        <v>25</v>
      </c>
      <c r="F263" s="84" t="s">
        <v>25</v>
      </c>
      <c r="G263" s="84" t="s">
        <v>25</v>
      </c>
      <c r="H263" s="76" t="s">
        <v>25</v>
      </c>
      <c r="I263" s="78" t="s">
        <v>25</v>
      </c>
      <c r="J263" s="548" t="s">
        <v>25</v>
      </c>
      <c r="K263" s="76" t="s">
        <v>9</v>
      </c>
    </row>
    <row r="264" spans="1:11" x14ac:dyDescent="0.25">
      <c r="A264" s="85" t="s">
        <v>526</v>
      </c>
      <c r="B264" s="85" t="s">
        <v>527</v>
      </c>
      <c r="C264" s="84" t="s">
        <v>25</v>
      </c>
      <c r="D264" s="84" t="s">
        <v>25</v>
      </c>
      <c r="E264" s="84" t="s">
        <v>25</v>
      </c>
      <c r="F264" s="84" t="s">
        <v>25</v>
      </c>
      <c r="G264" s="84" t="s">
        <v>25</v>
      </c>
      <c r="H264" s="76" t="s">
        <v>25</v>
      </c>
      <c r="I264" s="78" t="s">
        <v>25</v>
      </c>
      <c r="J264" s="548" t="s">
        <v>25</v>
      </c>
      <c r="K264" s="76" t="s">
        <v>9</v>
      </c>
    </row>
    <row r="265" spans="1:11" x14ac:dyDescent="0.25">
      <c r="A265" s="85" t="s">
        <v>528</v>
      </c>
      <c r="B265" s="85" t="s">
        <v>529</v>
      </c>
      <c r="C265" s="84" t="s">
        <v>25</v>
      </c>
      <c r="D265" s="84" t="s">
        <v>25</v>
      </c>
      <c r="E265" s="84" t="s">
        <v>25</v>
      </c>
      <c r="F265" s="84" t="s">
        <v>25</v>
      </c>
      <c r="G265" s="84" t="s">
        <v>25</v>
      </c>
      <c r="H265" s="76" t="s">
        <v>25</v>
      </c>
      <c r="I265" s="78" t="s">
        <v>25</v>
      </c>
      <c r="J265" s="548" t="s">
        <v>25</v>
      </c>
      <c r="K265" s="76" t="s">
        <v>9</v>
      </c>
    </row>
    <row r="266" spans="1:11" x14ac:dyDescent="0.25">
      <c r="A266" s="85" t="s">
        <v>530</v>
      </c>
      <c r="B266" s="85" t="s">
        <v>531</v>
      </c>
      <c r="C266" s="84" t="s">
        <v>25</v>
      </c>
      <c r="D266" s="84" t="s">
        <v>25</v>
      </c>
      <c r="E266" s="84" t="s">
        <v>25</v>
      </c>
      <c r="F266" s="84" t="s">
        <v>25</v>
      </c>
      <c r="G266" s="84" t="s">
        <v>25</v>
      </c>
      <c r="H266" s="76" t="s">
        <v>25</v>
      </c>
      <c r="I266" s="78" t="s">
        <v>25</v>
      </c>
      <c r="J266" s="548" t="s">
        <v>25</v>
      </c>
      <c r="K266" s="76" t="s">
        <v>9</v>
      </c>
    </row>
    <row r="267" spans="1:11" x14ac:dyDescent="0.25">
      <c r="A267" s="85" t="s">
        <v>532</v>
      </c>
      <c r="B267" s="85" t="s">
        <v>533</v>
      </c>
      <c r="C267" s="84" t="s">
        <v>25</v>
      </c>
      <c r="D267" s="84" t="s">
        <v>25</v>
      </c>
      <c r="E267" s="84" t="s">
        <v>25</v>
      </c>
      <c r="F267" s="84" t="s">
        <v>25</v>
      </c>
      <c r="G267" s="84" t="s">
        <v>25</v>
      </c>
      <c r="H267" s="76" t="s">
        <v>25</v>
      </c>
      <c r="I267" s="78" t="s">
        <v>25</v>
      </c>
      <c r="J267" s="548" t="s">
        <v>25</v>
      </c>
      <c r="K267" s="76" t="s">
        <v>9</v>
      </c>
    </row>
    <row r="268" spans="1:11" x14ac:dyDescent="0.25">
      <c r="A268" s="85" t="s">
        <v>534</v>
      </c>
      <c r="B268" s="85" t="s">
        <v>535</v>
      </c>
      <c r="C268" s="84" t="s">
        <v>25</v>
      </c>
      <c r="D268" s="84" t="s">
        <v>25</v>
      </c>
      <c r="E268" s="84" t="s">
        <v>25</v>
      </c>
      <c r="F268" s="84" t="s">
        <v>25</v>
      </c>
      <c r="G268" s="84" t="s">
        <v>25</v>
      </c>
      <c r="H268" s="76" t="s">
        <v>25</v>
      </c>
      <c r="I268" s="78" t="s">
        <v>25</v>
      </c>
      <c r="J268" s="548" t="s">
        <v>25</v>
      </c>
      <c r="K268" s="76" t="s">
        <v>9</v>
      </c>
    </row>
    <row r="269" spans="1:11" x14ac:dyDescent="0.25">
      <c r="A269" s="85" t="s">
        <v>536</v>
      </c>
      <c r="B269" s="85" t="s">
        <v>537</v>
      </c>
      <c r="C269" s="84" t="s">
        <v>25</v>
      </c>
      <c r="D269" s="84" t="s">
        <v>25</v>
      </c>
      <c r="E269" s="84" t="s">
        <v>25</v>
      </c>
      <c r="F269" s="84" t="s">
        <v>25</v>
      </c>
      <c r="G269" s="84" t="s">
        <v>25</v>
      </c>
      <c r="H269" s="76" t="s">
        <v>25</v>
      </c>
      <c r="I269" s="78" t="s">
        <v>25</v>
      </c>
      <c r="J269" s="548" t="s">
        <v>25</v>
      </c>
      <c r="K269" s="76" t="s">
        <v>32</v>
      </c>
    </row>
    <row r="270" spans="1:11" x14ac:dyDescent="0.25">
      <c r="A270" s="85" t="s">
        <v>538</v>
      </c>
      <c r="B270" s="85" t="s">
        <v>539</v>
      </c>
      <c r="C270" s="84" t="s">
        <v>25</v>
      </c>
      <c r="D270" s="84" t="s">
        <v>25</v>
      </c>
      <c r="E270" s="84" t="s">
        <v>25</v>
      </c>
      <c r="F270" s="84" t="s">
        <v>25</v>
      </c>
      <c r="G270" s="84" t="s">
        <v>25</v>
      </c>
      <c r="H270" s="76" t="s">
        <v>25</v>
      </c>
      <c r="I270" s="78" t="s">
        <v>25</v>
      </c>
      <c r="J270" s="548" t="s">
        <v>25</v>
      </c>
      <c r="K270" s="76" t="s">
        <v>32</v>
      </c>
    </row>
    <row r="271" spans="1:11" x14ac:dyDescent="0.25">
      <c r="A271" s="85" t="s">
        <v>540</v>
      </c>
      <c r="B271" s="85" t="s">
        <v>541</v>
      </c>
      <c r="C271" s="84" t="s">
        <v>25</v>
      </c>
      <c r="D271" s="84" t="s">
        <v>25</v>
      </c>
      <c r="E271" s="84" t="s">
        <v>25</v>
      </c>
      <c r="F271" s="84" t="s">
        <v>25</v>
      </c>
      <c r="G271" s="84" t="s">
        <v>25</v>
      </c>
      <c r="H271" s="76" t="s">
        <v>25</v>
      </c>
      <c r="I271" s="78" t="s">
        <v>25</v>
      </c>
      <c r="J271" s="548" t="s">
        <v>25</v>
      </c>
      <c r="K271" s="76" t="s">
        <v>32</v>
      </c>
    </row>
    <row r="272" spans="1:11" x14ac:dyDescent="0.25">
      <c r="A272" s="85" t="s">
        <v>542</v>
      </c>
      <c r="B272" s="85" t="s">
        <v>543</v>
      </c>
      <c r="C272" s="84" t="s">
        <v>25</v>
      </c>
      <c r="D272" s="84" t="s">
        <v>25</v>
      </c>
      <c r="E272" s="84" t="s">
        <v>25</v>
      </c>
      <c r="F272" s="84" t="s">
        <v>25</v>
      </c>
      <c r="G272" s="84" t="s">
        <v>25</v>
      </c>
      <c r="H272" s="76" t="s">
        <v>25</v>
      </c>
      <c r="I272" s="78" t="s">
        <v>25</v>
      </c>
      <c r="J272" s="548" t="s">
        <v>25</v>
      </c>
      <c r="K272" s="76" t="s">
        <v>32</v>
      </c>
    </row>
    <row r="273" spans="1:11" x14ac:dyDescent="0.25">
      <c r="A273" s="85" t="s">
        <v>544</v>
      </c>
      <c r="B273" s="85" t="s">
        <v>545</v>
      </c>
      <c r="C273" s="84" t="s">
        <v>25</v>
      </c>
      <c r="D273" s="84" t="s">
        <v>25</v>
      </c>
      <c r="E273" s="84" t="s">
        <v>25</v>
      </c>
      <c r="F273" s="84" t="s">
        <v>25</v>
      </c>
      <c r="G273" s="84" t="s">
        <v>25</v>
      </c>
      <c r="H273" s="76" t="s">
        <v>25</v>
      </c>
      <c r="I273" s="78" t="s">
        <v>25</v>
      </c>
      <c r="J273" s="548" t="s">
        <v>25</v>
      </c>
      <c r="K273" s="76" t="s">
        <v>32</v>
      </c>
    </row>
    <row r="274" spans="1:11" x14ac:dyDescent="0.25">
      <c r="A274" s="85" t="s">
        <v>546</v>
      </c>
      <c r="B274" s="85" t="s">
        <v>547</v>
      </c>
      <c r="C274" s="84" t="s">
        <v>25</v>
      </c>
      <c r="D274" s="84" t="s">
        <v>25</v>
      </c>
      <c r="E274" s="84" t="s">
        <v>25</v>
      </c>
      <c r="F274" s="84" t="s">
        <v>25</v>
      </c>
      <c r="G274" s="84" t="s">
        <v>25</v>
      </c>
      <c r="H274" s="76" t="s">
        <v>25</v>
      </c>
      <c r="I274" s="78" t="s">
        <v>25</v>
      </c>
      <c r="J274" s="548" t="s">
        <v>25</v>
      </c>
      <c r="K274" s="76" t="s">
        <v>32</v>
      </c>
    </row>
    <row r="275" spans="1:11" x14ac:dyDescent="0.25">
      <c r="A275" s="85" t="s">
        <v>548</v>
      </c>
      <c r="B275" s="85" t="s">
        <v>549</v>
      </c>
      <c r="C275" s="84" t="s">
        <v>25</v>
      </c>
      <c r="D275" s="84" t="s">
        <v>25</v>
      </c>
      <c r="E275" s="84" t="s">
        <v>25</v>
      </c>
      <c r="F275" s="84" t="s">
        <v>25</v>
      </c>
      <c r="G275" s="84" t="s">
        <v>25</v>
      </c>
      <c r="H275" s="76" t="s">
        <v>25</v>
      </c>
      <c r="I275" s="78" t="s">
        <v>25</v>
      </c>
      <c r="J275" s="548" t="s">
        <v>25</v>
      </c>
      <c r="K275" s="76" t="s">
        <v>32</v>
      </c>
    </row>
    <row r="276" spans="1:11" x14ac:dyDescent="0.25">
      <c r="A276" s="85" t="s">
        <v>550</v>
      </c>
      <c r="B276" s="85" t="s">
        <v>551</v>
      </c>
      <c r="C276" s="84" t="s">
        <v>25</v>
      </c>
      <c r="D276" s="84" t="s">
        <v>25</v>
      </c>
      <c r="E276" s="84" t="s">
        <v>25</v>
      </c>
      <c r="F276" s="84" t="s">
        <v>25</v>
      </c>
      <c r="G276" s="84" t="s">
        <v>25</v>
      </c>
      <c r="H276" s="76" t="s">
        <v>25</v>
      </c>
      <c r="I276" s="78" t="s">
        <v>25</v>
      </c>
      <c r="J276" s="548" t="s">
        <v>25</v>
      </c>
      <c r="K276" s="76" t="s">
        <v>32</v>
      </c>
    </row>
    <row r="277" spans="1:11" x14ac:dyDescent="0.25">
      <c r="A277" s="85" t="s">
        <v>552</v>
      </c>
      <c r="B277" s="85" t="s">
        <v>553</v>
      </c>
      <c r="C277" s="84" t="s">
        <v>25</v>
      </c>
      <c r="D277" s="84" t="s">
        <v>25</v>
      </c>
      <c r="E277" s="84" t="s">
        <v>25</v>
      </c>
      <c r="F277" s="84" t="s">
        <v>25</v>
      </c>
      <c r="G277" s="84" t="s">
        <v>25</v>
      </c>
      <c r="H277" s="76" t="s">
        <v>25</v>
      </c>
      <c r="I277" s="78" t="s">
        <v>25</v>
      </c>
      <c r="J277" s="548" t="s">
        <v>25</v>
      </c>
      <c r="K277" s="76" t="s">
        <v>32</v>
      </c>
    </row>
    <row r="278" spans="1:11" x14ac:dyDescent="0.25">
      <c r="A278" s="85" t="s">
        <v>554</v>
      </c>
      <c r="B278" s="85" t="s">
        <v>555</v>
      </c>
      <c r="C278" s="84" t="s">
        <v>25</v>
      </c>
      <c r="D278" s="84" t="s">
        <v>25</v>
      </c>
      <c r="E278" s="84" t="s">
        <v>25</v>
      </c>
      <c r="F278" s="84" t="s">
        <v>25</v>
      </c>
      <c r="G278" s="84" t="s">
        <v>25</v>
      </c>
      <c r="H278" s="76" t="s">
        <v>25</v>
      </c>
      <c r="I278" s="78" t="s">
        <v>25</v>
      </c>
      <c r="J278" s="548" t="s">
        <v>25</v>
      </c>
      <c r="K278" s="76" t="s">
        <v>32</v>
      </c>
    </row>
    <row r="279" spans="1:11" x14ac:dyDescent="0.25">
      <c r="A279" s="85" t="s">
        <v>556</v>
      </c>
      <c r="B279" s="85" t="s">
        <v>557</v>
      </c>
      <c r="C279" s="84" t="s">
        <v>25</v>
      </c>
      <c r="D279" s="84" t="s">
        <v>25</v>
      </c>
      <c r="E279" s="84" t="s">
        <v>25</v>
      </c>
      <c r="F279" s="84" t="s">
        <v>25</v>
      </c>
      <c r="G279" s="84" t="s">
        <v>25</v>
      </c>
      <c r="H279" s="76" t="s">
        <v>25</v>
      </c>
      <c r="I279" s="78" t="s">
        <v>25</v>
      </c>
      <c r="J279" s="548" t="s">
        <v>25</v>
      </c>
      <c r="K279" s="76" t="s">
        <v>32</v>
      </c>
    </row>
    <row r="280" spans="1:11" x14ac:dyDescent="0.25">
      <c r="A280" s="85" t="s">
        <v>558</v>
      </c>
      <c r="B280" s="85" t="s">
        <v>559</v>
      </c>
      <c r="C280" s="84" t="s">
        <v>25</v>
      </c>
      <c r="D280" s="84" t="s">
        <v>25</v>
      </c>
      <c r="E280" s="84" t="s">
        <v>25</v>
      </c>
      <c r="F280" s="84" t="s">
        <v>25</v>
      </c>
      <c r="G280" s="84" t="s">
        <v>25</v>
      </c>
      <c r="H280" s="76" t="s">
        <v>25</v>
      </c>
      <c r="I280" s="78" t="s">
        <v>25</v>
      </c>
      <c r="J280" s="548" t="s">
        <v>25</v>
      </c>
      <c r="K280" s="76" t="s">
        <v>9</v>
      </c>
    </row>
    <row r="281" spans="1:11" x14ac:dyDescent="0.25">
      <c r="A281" s="85" t="s">
        <v>560</v>
      </c>
      <c r="B281" s="85" t="s">
        <v>561</v>
      </c>
      <c r="C281" s="84" t="s">
        <v>25</v>
      </c>
      <c r="D281" s="84" t="s">
        <v>25</v>
      </c>
      <c r="E281" s="84" t="s">
        <v>25</v>
      </c>
      <c r="F281" s="84" t="s">
        <v>25</v>
      </c>
      <c r="G281" s="84" t="s">
        <v>25</v>
      </c>
      <c r="H281" s="76" t="s">
        <v>25</v>
      </c>
      <c r="I281" s="78" t="s">
        <v>25</v>
      </c>
      <c r="J281" s="548" t="s">
        <v>25</v>
      </c>
      <c r="K281" s="76" t="s">
        <v>9</v>
      </c>
    </row>
    <row r="282" spans="1:11" x14ac:dyDescent="0.25">
      <c r="A282" s="85" t="s">
        <v>562</v>
      </c>
      <c r="B282" s="85" t="s">
        <v>563</v>
      </c>
      <c r="C282" s="84" t="s">
        <v>25</v>
      </c>
      <c r="D282" s="84" t="s">
        <v>25</v>
      </c>
      <c r="E282" s="84" t="s">
        <v>25</v>
      </c>
      <c r="F282" s="84" t="s">
        <v>25</v>
      </c>
      <c r="G282" s="84" t="s">
        <v>25</v>
      </c>
      <c r="H282" s="76" t="s">
        <v>25</v>
      </c>
      <c r="I282" s="78" t="s">
        <v>25</v>
      </c>
      <c r="J282" s="548" t="s">
        <v>25</v>
      </c>
      <c r="K282" s="76" t="s">
        <v>9</v>
      </c>
    </row>
    <row r="283" spans="1:11" x14ac:dyDescent="0.25">
      <c r="A283" s="85" t="s">
        <v>564</v>
      </c>
      <c r="B283" s="85" t="s">
        <v>565</v>
      </c>
      <c r="C283" s="84" t="s">
        <v>25</v>
      </c>
      <c r="D283" s="84" t="s">
        <v>25</v>
      </c>
      <c r="E283" s="84" t="s">
        <v>25</v>
      </c>
      <c r="F283" s="84" t="s">
        <v>25</v>
      </c>
      <c r="G283" s="84" t="s">
        <v>25</v>
      </c>
      <c r="H283" s="76" t="s">
        <v>25</v>
      </c>
      <c r="I283" s="78" t="s">
        <v>25</v>
      </c>
      <c r="J283" s="548" t="s">
        <v>25</v>
      </c>
      <c r="K283" s="76" t="s">
        <v>9</v>
      </c>
    </row>
    <row r="284" spans="1:11" x14ac:dyDescent="0.25">
      <c r="A284" s="85" t="s">
        <v>566</v>
      </c>
      <c r="B284" s="85" t="s">
        <v>567</v>
      </c>
      <c r="C284" s="84" t="s">
        <v>25</v>
      </c>
      <c r="D284" s="84" t="s">
        <v>25</v>
      </c>
      <c r="E284" s="84" t="s">
        <v>25</v>
      </c>
      <c r="F284" s="84" t="s">
        <v>25</v>
      </c>
      <c r="G284" s="84" t="s">
        <v>25</v>
      </c>
      <c r="H284" s="76" t="s">
        <v>25</v>
      </c>
      <c r="I284" s="78" t="s">
        <v>25</v>
      </c>
      <c r="J284" s="548" t="s">
        <v>25</v>
      </c>
      <c r="K284" s="76" t="s">
        <v>9</v>
      </c>
    </row>
    <row r="285" spans="1:11" x14ac:dyDescent="0.25">
      <c r="A285" s="85" t="s">
        <v>568</v>
      </c>
      <c r="B285" s="85" t="s">
        <v>569</v>
      </c>
      <c r="C285" s="84" t="s">
        <v>25</v>
      </c>
      <c r="D285" s="84" t="s">
        <v>25</v>
      </c>
      <c r="E285" s="84" t="s">
        <v>25</v>
      </c>
      <c r="F285" s="84" t="s">
        <v>25</v>
      </c>
      <c r="G285" s="84" t="s">
        <v>25</v>
      </c>
      <c r="H285" s="76" t="s">
        <v>25</v>
      </c>
      <c r="I285" s="78" t="s">
        <v>25</v>
      </c>
      <c r="J285" s="548" t="s">
        <v>25</v>
      </c>
      <c r="K285" s="76" t="s">
        <v>9</v>
      </c>
    </row>
    <row r="286" spans="1:11" x14ac:dyDescent="0.25">
      <c r="A286" s="85" t="s">
        <v>570</v>
      </c>
      <c r="B286" s="85" t="s">
        <v>571</v>
      </c>
      <c r="C286" s="84" t="s">
        <v>25</v>
      </c>
      <c r="D286" s="84" t="s">
        <v>25</v>
      </c>
      <c r="E286" s="84" t="s">
        <v>25</v>
      </c>
      <c r="F286" s="84" t="s">
        <v>25</v>
      </c>
      <c r="G286" s="84" t="s">
        <v>25</v>
      </c>
      <c r="H286" s="76" t="s">
        <v>25</v>
      </c>
      <c r="I286" s="78" t="s">
        <v>25</v>
      </c>
      <c r="J286" s="548" t="s">
        <v>25</v>
      </c>
      <c r="K286" s="76" t="s">
        <v>9</v>
      </c>
    </row>
    <row r="287" spans="1:11" x14ac:dyDescent="0.25">
      <c r="A287" s="85" t="s">
        <v>572</v>
      </c>
      <c r="B287" s="85" t="s">
        <v>573</v>
      </c>
      <c r="C287" s="84" t="s">
        <v>25</v>
      </c>
      <c r="D287" s="84" t="s">
        <v>25</v>
      </c>
      <c r="E287" s="84" t="s">
        <v>25</v>
      </c>
      <c r="F287" s="84" t="s">
        <v>25</v>
      </c>
      <c r="G287" s="84" t="s">
        <v>25</v>
      </c>
      <c r="H287" s="76" t="s">
        <v>25</v>
      </c>
      <c r="I287" s="78" t="s">
        <v>25</v>
      </c>
      <c r="J287" s="548" t="s">
        <v>25</v>
      </c>
      <c r="K287" s="76" t="s">
        <v>9</v>
      </c>
    </row>
    <row r="288" spans="1:11" x14ac:dyDescent="0.25">
      <c r="A288" s="85" t="s">
        <v>574</v>
      </c>
      <c r="B288" s="85" t="s">
        <v>575</v>
      </c>
      <c r="C288" s="84" t="s">
        <v>25</v>
      </c>
      <c r="D288" s="84" t="s">
        <v>25</v>
      </c>
      <c r="E288" s="84" t="s">
        <v>25</v>
      </c>
      <c r="F288" s="84" t="s">
        <v>25</v>
      </c>
      <c r="G288" s="84" t="s">
        <v>25</v>
      </c>
      <c r="H288" s="76" t="s">
        <v>25</v>
      </c>
      <c r="I288" s="78" t="s">
        <v>25</v>
      </c>
      <c r="J288" s="548" t="s">
        <v>25</v>
      </c>
      <c r="K288" s="76" t="s">
        <v>9</v>
      </c>
    </row>
    <row r="289" spans="1:11" x14ac:dyDescent="0.25">
      <c r="A289" s="85" t="s">
        <v>576</v>
      </c>
      <c r="B289" s="85" t="s">
        <v>577</v>
      </c>
      <c r="C289" s="84" t="s">
        <v>25</v>
      </c>
      <c r="D289" s="84" t="s">
        <v>25</v>
      </c>
      <c r="E289" s="84" t="s">
        <v>25</v>
      </c>
      <c r="F289" s="84" t="s">
        <v>25</v>
      </c>
      <c r="G289" s="84" t="s">
        <v>25</v>
      </c>
      <c r="H289" s="76" t="s">
        <v>25</v>
      </c>
      <c r="I289" s="78" t="s">
        <v>25</v>
      </c>
      <c r="J289" s="548" t="s">
        <v>25</v>
      </c>
      <c r="K289" s="76" t="s">
        <v>9</v>
      </c>
    </row>
    <row r="290" spans="1:11" x14ac:dyDescent="0.25">
      <c r="A290" s="85" t="s">
        <v>578</v>
      </c>
      <c r="B290" s="85" t="s">
        <v>579</v>
      </c>
      <c r="C290" s="84" t="s">
        <v>25</v>
      </c>
      <c r="D290" s="84" t="s">
        <v>25</v>
      </c>
      <c r="E290" s="84" t="s">
        <v>25</v>
      </c>
      <c r="F290" s="84" t="s">
        <v>25</v>
      </c>
      <c r="G290" s="84" t="s">
        <v>25</v>
      </c>
      <c r="H290" s="76" t="s">
        <v>25</v>
      </c>
      <c r="I290" s="78" t="s">
        <v>25</v>
      </c>
      <c r="J290" s="548" t="s">
        <v>25</v>
      </c>
      <c r="K290" s="76" t="s">
        <v>9</v>
      </c>
    </row>
    <row r="291" spans="1:11" x14ac:dyDescent="0.25">
      <c r="A291" s="85" t="s">
        <v>580</v>
      </c>
      <c r="B291" s="85" t="s">
        <v>581</v>
      </c>
      <c r="C291" s="84" t="s">
        <v>25</v>
      </c>
      <c r="D291" s="84" t="s">
        <v>25</v>
      </c>
      <c r="E291" s="84" t="s">
        <v>25</v>
      </c>
      <c r="F291" s="84" t="s">
        <v>25</v>
      </c>
      <c r="G291" s="84" t="s">
        <v>25</v>
      </c>
      <c r="H291" s="76" t="s">
        <v>25</v>
      </c>
      <c r="I291" s="78" t="s">
        <v>25</v>
      </c>
      <c r="J291" s="548" t="s">
        <v>25</v>
      </c>
      <c r="K291" s="76" t="s">
        <v>9</v>
      </c>
    </row>
    <row r="292" spans="1:11" x14ac:dyDescent="0.25">
      <c r="A292" s="85" t="s">
        <v>582</v>
      </c>
      <c r="B292" s="85" t="s">
        <v>583</v>
      </c>
      <c r="C292" s="84" t="s">
        <v>25</v>
      </c>
      <c r="D292" s="84" t="s">
        <v>25</v>
      </c>
      <c r="E292" s="84" t="s">
        <v>25</v>
      </c>
      <c r="F292" s="84" t="s">
        <v>25</v>
      </c>
      <c r="G292" s="84" t="s">
        <v>25</v>
      </c>
      <c r="H292" s="76" t="s">
        <v>25</v>
      </c>
      <c r="I292" s="78" t="s">
        <v>25</v>
      </c>
      <c r="J292" s="548" t="s">
        <v>25</v>
      </c>
      <c r="K292" s="76" t="s">
        <v>9</v>
      </c>
    </row>
    <row r="293" spans="1:11" x14ac:dyDescent="0.25">
      <c r="A293" s="85" t="s">
        <v>584</v>
      </c>
      <c r="B293" s="85" t="s">
        <v>585</v>
      </c>
      <c r="C293" s="84" t="s">
        <v>25</v>
      </c>
      <c r="D293" s="84" t="s">
        <v>25</v>
      </c>
      <c r="E293" s="84" t="s">
        <v>25</v>
      </c>
      <c r="F293" s="84" t="s">
        <v>25</v>
      </c>
      <c r="G293" s="84" t="s">
        <v>25</v>
      </c>
      <c r="H293" s="76" t="s">
        <v>25</v>
      </c>
      <c r="I293" s="78" t="s">
        <v>25</v>
      </c>
      <c r="J293" s="548" t="s">
        <v>25</v>
      </c>
      <c r="K293" s="76" t="s">
        <v>9</v>
      </c>
    </row>
    <row r="294" spans="1:11" x14ac:dyDescent="0.25">
      <c r="A294" s="85" t="s">
        <v>586</v>
      </c>
      <c r="B294" s="85" t="s">
        <v>587</v>
      </c>
      <c r="C294" s="84" t="s">
        <v>25</v>
      </c>
      <c r="D294" s="84" t="s">
        <v>25</v>
      </c>
      <c r="E294" s="84" t="s">
        <v>25</v>
      </c>
      <c r="F294" s="84" t="s">
        <v>25</v>
      </c>
      <c r="G294" s="84" t="s">
        <v>25</v>
      </c>
      <c r="H294" s="76" t="s">
        <v>25</v>
      </c>
      <c r="I294" s="78" t="s">
        <v>25</v>
      </c>
      <c r="J294" s="548" t="s">
        <v>25</v>
      </c>
      <c r="K294" s="76" t="s">
        <v>9</v>
      </c>
    </row>
    <row r="295" spans="1:11" x14ac:dyDescent="0.25">
      <c r="A295" s="85" t="s">
        <v>588</v>
      </c>
      <c r="B295" s="85" t="s">
        <v>589</v>
      </c>
      <c r="C295" s="84" t="s">
        <v>25</v>
      </c>
      <c r="D295" s="84" t="s">
        <v>25</v>
      </c>
      <c r="E295" s="84" t="s">
        <v>25</v>
      </c>
      <c r="F295" s="84" t="s">
        <v>25</v>
      </c>
      <c r="G295" s="84" t="s">
        <v>25</v>
      </c>
      <c r="H295" s="76" t="s">
        <v>25</v>
      </c>
      <c r="I295" s="78" t="s">
        <v>25</v>
      </c>
      <c r="J295" s="548" t="s">
        <v>25</v>
      </c>
      <c r="K295" s="76" t="s">
        <v>9</v>
      </c>
    </row>
    <row r="296" spans="1:11" x14ac:dyDescent="0.25">
      <c r="A296" s="85" t="s">
        <v>590</v>
      </c>
      <c r="B296" s="85" t="s">
        <v>591</v>
      </c>
      <c r="C296" s="84" t="s">
        <v>25</v>
      </c>
      <c r="D296" s="84" t="s">
        <v>25</v>
      </c>
      <c r="E296" s="84" t="s">
        <v>25</v>
      </c>
      <c r="F296" s="84" t="s">
        <v>25</v>
      </c>
      <c r="G296" s="84" t="s">
        <v>25</v>
      </c>
      <c r="H296" s="76" t="s">
        <v>25</v>
      </c>
      <c r="I296" s="78" t="s">
        <v>25</v>
      </c>
      <c r="J296" s="548" t="s">
        <v>25</v>
      </c>
      <c r="K296" s="76" t="s">
        <v>9</v>
      </c>
    </row>
    <row r="297" spans="1:11" x14ac:dyDescent="0.25">
      <c r="A297" s="85" t="s">
        <v>592</v>
      </c>
      <c r="B297" s="85" t="s">
        <v>593</v>
      </c>
      <c r="C297" s="84" t="s">
        <v>25</v>
      </c>
      <c r="D297" s="84" t="s">
        <v>25</v>
      </c>
      <c r="E297" s="84" t="s">
        <v>25</v>
      </c>
      <c r="F297" s="84" t="s">
        <v>25</v>
      </c>
      <c r="G297" s="84" t="s">
        <v>25</v>
      </c>
      <c r="H297" s="76" t="s">
        <v>25</v>
      </c>
      <c r="I297" s="78" t="s">
        <v>25</v>
      </c>
      <c r="J297" s="548" t="s">
        <v>25</v>
      </c>
      <c r="K297" s="76" t="s">
        <v>9</v>
      </c>
    </row>
    <row r="298" spans="1:11" x14ac:dyDescent="0.25">
      <c r="A298" s="85" t="s">
        <v>594</v>
      </c>
      <c r="B298" s="85" t="s">
        <v>595</v>
      </c>
      <c r="C298" s="84" t="s">
        <v>25</v>
      </c>
      <c r="D298" s="84" t="s">
        <v>25</v>
      </c>
      <c r="E298" s="84" t="s">
        <v>25</v>
      </c>
      <c r="F298" s="84" t="s">
        <v>25</v>
      </c>
      <c r="G298" s="84" t="s">
        <v>25</v>
      </c>
      <c r="H298" s="76" t="s">
        <v>25</v>
      </c>
      <c r="I298" s="78" t="s">
        <v>25</v>
      </c>
      <c r="J298" s="548" t="s">
        <v>25</v>
      </c>
      <c r="K298" s="76" t="s">
        <v>9</v>
      </c>
    </row>
    <row r="299" spans="1:11" x14ac:dyDescent="0.25">
      <c r="A299" s="85" t="s">
        <v>596</v>
      </c>
      <c r="B299" s="85" t="s">
        <v>597</v>
      </c>
      <c r="C299" s="84" t="s">
        <v>25</v>
      </c>
      <c r="D299" s="84" t="s">
        <v>25</v>
      </c>
      <c r="E299" s="84" t="s">
        <v>25</v>
      </c>
      <c r="F299" s="84" t="s">
        <v>25</v>
      </c>
      <c r="G299" s="84" t="s">
        <v>25</v>
      </c>
      <c r="H299" s="76" t="s">
        <v>25</v>
      </c>
      <c r="I299" s="78" t="s">
        <v>25</v>
      </c>
      <c r="J299" s="548" t="s">
        <v>25</v>
      </c>
      <c r="K299" s="76" t="s">
        <v>9</v>
      </c>
    </row>
    <row r="300" spans="1:11" x14ac:dyDescent="0.25">
      <c r="A300" s="85" t="s">
        <v>598</v>
      </c>
      <c r="B300" s="85" t="s">
        <v>599</v>
      </c>
      <c r="C300" s="84" t="s">
        <v>25</v>
      </c>
      <c r="D300" s="84" t="s">
        <v>25</v>
      </c>
      <c r="E300" s="84" t="s">
        <v>25</v>
      </c>
      <c r="F300" s="84" t="s">
        <v>25</v>
      </c>
      <c r="G300" s="84" t="s">
        <v>25</v>
      </c>
      <c r="H300" s="76" t="s">
        <v>25</v>
      </c>
      <c r="I300" s="78" t="s">
        <v>25</v>
      </c>
      <c r="J300" s="548" t="s">
        <v>25</v>
      </c>
      <c r="K300" s="76" t="s">
        <v>9</v>
      </c>
    </row>
    <row r="301" spans="1:11" x14ac:dyDescent="0.25">
      <c r="A301" s="85" t="s">
        <v>600</v>
      </c>
      <c r="B301" s="85" t="s">
        <v>601</v>
      </c>
      <c r="C301" s="84" t="s">
        <v>25</v>
      </c>
      <c r="D301" s="84" t="s">
        <v>25</v>
      </c>
      <c r="E301" s="84" t="s">
        <v>25</v>
      </c>
      <c r="F301" s="84" t="s">
        <v>25</v>
      </c>
      <c r="G301" s="84" t="s">
        <v>25</v>
      </c>
      <c r="H301" s="76" t="s">
        <v>25</v>
      </c>
      <c r="I301" s="78" t="s">
        <v>25</v>
      </c>
      <c r="J301" s="548" t="s">
        <v>25</v>
      </c>
      <c r="K301" s="76" t="s">
        <v>9</v>
      </c>
    </row>
    <row r="302" spans="1:11" x14ac:dyDescent="0.25">
      <c r="A302" s="85" t="s">
        <v>602</v>
      </c>
      <c r="B302" s="85" t="s">
        <v>603</v>
      </c>
      <c r="C302" s="84" t="s">
        <v>25</v>
      </c>
      <c r="D302" s="84" t="s">
        <v>25</v>
      </c>
      <c r="E302" s="84" t="s">
        <v>25</v>
      </c>
      <c r="F302" s="84" t="s">
        <v>25</v>
      </c>
      <c r="G302" s="84" t="s">
        <v>25</v>
      </c>
      <c r="H302" s="76" t="s">
        <v>25</v>
      </c>
      <c r="I302" s="78" t="s">
        <v>25</v>
      </c>
      <c r="J302" s="548" t="s">
        <v>25</v>
      </c>
      <c r="K302" s="76" t="s">
        <v>9</v>
      </c>
    </row>
    <row r="303" spans="1:11" x14ac:dyDescent="0.25">
      <c r="A303" s="85" t="s">
        <v>604</v>
      </c>
      <c r="B303" s="85" t="s">
        <v>605</v>
      </c>
      <c r="C303" s="84" t="s">
        <v>25</v>
      </c>
      <c r="D303" s="84" t="s">
        <v>25</v>
      </c>
      <c r="E303" s="84" t="s">
        <v>25</v>
      </c>
      <c r="F303" s="84" t="s">
        <v>25</v>
      </c>
      <c r="G303" s="84" t="s">
        <v>25</v>
      </c>
      <c r="H303" s="76" t="s">
        <v>25</v>
      </c>
      <c r="I303" s="78" t="s">
        <v>25</v>
      </c>
      <c r="J303" s="548" t="s">
        <v>25</v>
      </c>
      <c r="K303" s="76" t="s">
        <v>9</v>
      </c>
    </row>
    <row r="304" spans="1:11" x14ac:dyDescent="0.25">
      <c r="A304" s="85" t="s">
        <v>606</v>
      </c>
      <c r="B304" s="85" t="s">
        <v>607</v>
      </c>
      <c r="C304" s="84" t="s">
        <v>25</v>
      </c>
      <c r="D304" s="84" t="s">
        <v>25</v>
      </c>
      <c r="E304" s="84" t="s">
        <v>25</v>
      </c>
      <c r="F304" s="84" t="s">
        <v>25</v>
      </c>
      <c r="G304" s="84" t="s">
        <v>25</v>
      </c>
      <c r="H304" s="76" t="s">
        <v>25</v>
      </c>
      <c r="I304" s="78" t="s">
        <v>25</v>
      </c>
      <c r="J304" s="548" t="s">
        <v>25</v>
      </c>
      <c r="K304" s="76" t="s">
        <v>9</v>
      </c>
    </row>
    <row r="305" spans="1:11" x14ac:dyDescent="0.25">
      <c r="A305" s="85" t="s">
        <v>608</v>
      </c>
      <c r="B305" s="85" t="s">
        <v>609</v>
      </c>
      <c r="C305" s="84" t="s">
        <v>25</v>
      </c>
      <c r="D305" s="84" t="s">
        <v>25</v>
      </c>
      <c r="E305" s="84" t="s">
        <v>25</v>
      </c>
      <c r="F305" s="84" t="s">
        <v>25</v>
      </c>
      <c r="G305" s="84" t="s">
        <v>25</v>
      </c>
      <c r="H305" s="76" t="s">
        <v>25</v>
      </c>
      <c r="I305" s="78" t="s">
        <v>25</v>
      </c>
      <c r="J305" s="548" t="s">
        <v>25</v>
      </c>
      <c r="K305" s="76" t="s">
        <v>9</v>
      </c>
    </row>
    <row r="306" spans="1:11" x14ac:dyDescent="0.25">
      <c r="A306" s="85" t="s">
        <v>610</v>
      </c>
      <c r="B306" s="85" t="s">
        <v>611</v>
      </c>
      <c r="C306" s="84" t="s">
        <v>25</v>
      </c>
      <c r="D306" s="84" t="s">
        <v>25</v>
      </c>
      <c r="E306" s="84" t="s">
        <v>25</v>
      </c>
      <c r="F306" s="84" t="s">
        <v>25</v>
      </c>
      <c r="G306" s="84" t="s">
        <v>25</v>
      </c>
      <c r="H306" s="76" t="s">
        <v>25</v>
      </c>
      <c r="I306" s="78" t="s">
        <v>25</v>
      </c>
      <c r="J306" s="548" t="s">
        <v>25</v>
      </c>
      <c r="K306" s="76" t="s">
        <v>9</v>
      </c>
    </row>
    <row r="307" spans="1:11" x14ac:dyDescent="0.25">
      <c r="A307" s="85" t="s">
        <v>612</v>
      </c>
      <c r="B307" s="85" t="s">
        <v>184</v>
      </c>
      <c r="C307" s="84" t="s">
        <v>25</v>
      </c>
      <c r="D307" s="84" t="s">
        <v>25</v>
      </c>
      <c r="E307" s="84" t="s">
        <v>25</v>
      </c>
      <c r="F307" s="84" t="s">
        <v>25</v>
      </c>
      <c r="G307" s="84" t="s">
        <v>25</v>
      </c>
      <c r="H307" s="76" t="s">
        <v>25</v>
      </c>
      <c r="I307" s="78" t="s">
        <v>25</v>
      </c>
      <c r="J307" s="548" t="s">
        <v>25</v>
      </c>
      <c r="K307" s="76" t="s">
        <v>32</v>
      </c>
    </row>
    <row r="308" spans="1:11" x14ac:dyDescent="0.25">
      <c r="A308" s="85" t="s">
        <v>613</v>
      </c>
      <c r="B308" s="85" t="s">
        <v>614</v>
      </c>
      <c r="C308" s="84" t="s">
        <v>25</v>
      </c>
      <c r="D308" s="84" t="s">
        <v>25</v>
      </c>
      <c r="E308" s="84" t="s">
        <v>25</v>
      </c>
      <c r="F308" s="84" t="s">
        <v>25</v>
      </c>
      <c r="G308" s="84" t="s">
        <v>25</v>
      </c>
      <c r="H308" s="76" t="s">
        <v>25</v>
      </c>
      <c r="I308" s="78" t="s">
        <v>25</v>
      </c>
      <c r="J308" s="548" t="s">
        <v>25</v>
      </c>
      <c r="K308" s="76" t="s">
        <v>9</v>
      </c>
    </row>
    <row r="309" spans="1:11" x14ac:dyDescent="0.25">
      <c r="A309" s="85" t="s">
        <v>615</v>
      </c>
      <c r="B309" s="85" t="s">
        <v>616</v>
      </c>
      <c r="C309" s="84" t="s">
        <v>25</v>
      </c>
      <c r="D309" s="84" t="s">
        <v>25</v>
      </c>
      <c r="E309" s="84" t="s">
        <v>25</v>
      </c>
      <c r="F309" s="84" t="s">
        <v>25</v>
      </c>
      <c r="G309" s="84" t="s">
        <v>25</v>
      </c>
      <c r="H309" s="76" t="s">
        <v>25</v>
      </c>
      <c r="I309" s="78" t="s">
        <v>25</v>
      </c>
      <c r="J309" s="548" t="s">
        <v>25</v>
      </c>
      <c r="K309" s="76" t="s">
        <v>9</v>
      </c>
    </row>
    <row r="310" spans="1:11" x14ac:dyDescent="0.25">
      <c r="A310" s="85" t="s">
        <v>617</v>
      </c>
      <c r="B310" s="85" t="s">
        <v>618</v>
      </c>
      <c r="C310" s="84" t="s">
        <v>25</v>
      </c>
      <c r="D310" s="84" t="s">
        <v>25</v>
      </c>
      <c r="E310" s="84" t="s">
        <v>25</v>
      </c>
      <c r="F310" s="84" t="s">
        <v>25</v>
      </c>
      <c r="G310" s="84" t="s">
        <v>25</v>
      </c>
      <c r="H310" s="76" t="s">
        <v>25</v>
      </c>
      <c r="I310" s="78" t="s">
        <v>25</v>
      </c>
      <c r="J310" s="548" t="s">
        <v>25</v>
      </c>
      <c r="K310" s="76" t="s">
        <v>9</v>
      </c>
    </row>
    <row r="311" spans="1:11" x14ac:dyDescent="0.25">
      <c r="A311" s="85" t="s">
        <v>619</v>
      </c>
      <c r="B311" s="85" t="s">
        <v>620</v>
      </c>
      <c r="C311" s="84" t="s">
        <v>25</v>
      </c>
      <c r="D311" s="84" t="s">
        <v>25</v>
      </c>
      <c r="E311" s="84" t="s">
        <v>25</v>
      </c>
      <c r="F311" s="84" t="s">
        <v>25</v>
      </c>
      <c r="G311" s="84" t="s">
        <v>25</v>
      </c>
      <c r="H311" s="76" t="s">
        <v>25</v>
      </c>
      <c r="I311" s="78" t="s">
        <v>25</v>
      </c>
      <c r="J311" s="548" t="s">
        <v>25</v>
      </c>
      <c r="K311" s="76" t="s">
        <v>9</v>
      </c>
    </row>
    <row r="312" spans="1:11" x14ac:dyDescent="0.25">
      <c r="A312" s="85" t="s">
        <v>621</v>
      </c>
      <c r="B312" s="85" t="s">
        <v>622</v>
      </c>
      <c r="C312" s="84" t="s">
        <v>25</v>
      </c>
      <c r="D312" s="84" t="s">
        <v>25</v>
      </c>
      <c r="E312" s="84" t="s">
        <v>25</v>
      </c>
      <c r="F312" s="84" t="s">
        <v>25</v>
      </c>
      <c r="G312" s="84" t="s">
        <v>25</v>
      </c>
      <c r="H312" s="76" t="s">
        <v>25</v>
      </c>
      <c r="I312" s="78" t="s">
        <v>25</v>
      </c>
      <c r="J312" s="548" t="s">
        <v>25</v>
      </c>
      <c r="K312" s="76" t="s">
        <v>9</v>
      </c>
    </row>
    <row r="313" spans="1:11" x14ac:dyDescent="0.25">
      <c r="A313" s="85" t="s">
        <v>623</v>
      </c>
      <c r="B313" s="85" t="s">
        <v>624</v>
      </c>
      <c r="C313" s="84" t="s">
        <v>25</v>
      </c>
      <c r="D313" s="84" t="s">
        <v>25</v>
      </c>
      <c r="E313" s="84" t="s">
        <v>25</v>
      </c>
      <c r="F313" s="84" t="s">
        <v>25</v>
      </c>
      <c r="G313" s="84" t="s">
        <v>25</v>
      </c>
      <c r="H313" s="76" t="s">
        <v>25</v>
      </c>
      <c r="I313" s="78" t="s">
        <v>25</v>
      </c>
      <c r="J313" s="548" t="s">
        <v>25</v>
      </c>
      <c r="K313" s="76" t="s">
        <v>9</v>
      </c>
    </row>
    <row r="314" spans="1:11" x14ac:dyDescent="0.25">
      <c r="A314" s="85" t="s">
        <v>625</v>
      </c>
      <c r="B314" s="85" t="s">
        <v>626</v>
      </c>
      <c r="C314" s="84" t="s">
        <v>25</v>
      </c>
      <c r="D314" s="84" t="s">
        <v>25</v>
      </c>
      <c r="E314" s="84" t="s">
        <v>25</v>
      </c>
      <c r="F314" s="84" t="s">
        <v>25</v>
      </c>
      <c r="G314" s="84" t="s">
        <v>25</v>
      </c>
      <c r="H314" s="76" t="s">
        <v>25</v>
      </c>
      <c r="I314" s="78" t="s">
        <v>25</v>
      </c>
      <c r="J314" s="548" t="s">
        <v>25</v>
      </c>
      <c r="K314" s="76" t="s">
        <v>9</v>
      </c>
    </row>
    <row r="315" spans="1:11" x14ac:dyDescent="0.25">
      <c r="A315" s="85" t="s">
        <v>627</v>
      </c>
      <c r="B315" s="85" t="s">
        <v>628</v>
      </c>
      <c r="C315" s="84" t="s">
        <v>25</v>
      </c>
      <c r="D315" s="84" t="s">
        <v>25</v>
      </c>
      <c r="E315" s="84" t="s">
        <v>25</v>
      </c>
      <c r="F315" s="84" t="s">
        <v>25</v>
      </c>
      <c r="G315" s="84" t="s">
        <v>25</v>
      </c>
      <c r="H315" s="76" t="s">
        <v>25</v>
      </c>
      <c r="I315" s="78" t="s">
        <v>25</v>
      </c>
      <c r="J315" s="548" t="s">
        <v>25</v>
      </c>
      <c r="K315" s="76" t="s">
        <v>9</v>
      </c>
    </row>
    <row r="316" spans="1:11" x14ac:dyDescent="0.25">
      <c r="A316" s="85" t="s">
        <v>629</v>
      </c>
      <c r="B316" s="85" t="s">
        <v>630</v>
      </c>
      <c r="C316" s="84" t="s">
        <v>25</v>
      </c>
      <c r="D316" s="84" t="s">
        <v>25</v>
      </c>
      <c r="E316" s="84" t="s">
        <v>25</v>
      </c>
      <c r="F316" s="84" t="s">
        <v>25</v>
      </c>
      <c r="G316" s="84" t="s">
        <v>25</v>
      </c>
      <c r="H316" s="76" t="s">
        <v>25</v>
      </c>
      <c r="I316" s="78" t="s">
        <v>25</v>
      </c>
      <c r="J316" s="548" t="s">
        <v>25</v>
      </c>
      <c r="K316" s="76" t="s">
        <v>9</v>
      </c>
    </row>
    <row r="317" spans="1:11" x14ac:dyDescent="0.25">
      <c r="A317" s="85" t="s">
        <v>631</v>
      </c>
      <c r="B317" s="85" t="s">
        <v>632</v>
      </c>
      <c r="C317" s="84" t="s">
        <v>25</v>
      </c>
      <c r="D317" s="84" t="s">
        <v>25</v>
      </c>
      <c r="E317" s="84" t="s">
        <v>25</v>
      </c>
      <c r="F317" s="84" t="s">
        <v>25</v>
      </c>
      <c r="G317" s="84" t="s">
        <v>25</v>
      </c>
      <c r="H317" s="76" t="s">
        <v>25</v>
      </c>
      <c r="I317" s="78" t="s">
        <v>25</v>
      </c>
      <c r="J317" s="548" t="s">
        <v>25</v>
      </c>
      <c r="K317" s="76" t="s">
        <v>9</v>
      </c>
    </row>
    <row r="318" spans="1:11" x14ac:dyDescent="0.25">
      <c r="A318" s="85" t="s">
        <v>633</v>
      </c>
      <c r="B318" s="85" t="s">
        <v>634</v>
      </c>
      <c r="C318" s="84" t="s">
        <v>25</v>
      </c>
      <c r="D318" s="84" t="s">
        <v>25</v>
      </c>
      <c r="E318" s="84" t="s">
        <v>25</v>
      </c>
      <c r="F318" s="84" t="s">
        <v>25</v>
      </c>
      <c r="G318" s="84" t="s">
        <v>25</v>
      </c>
      <c r="H318" s="76" t="s">
        <v>25</v>
      </c>
      <c r="I318" s="78" t="s">
        <v>25</v>
      </c>
      <c r="J318" s="548" t="s">
        <v>25</v>
      </c>
      <c r="K318" s="76" t="s">
        <v>9</v>
      </c>
    </row>
    <row r="319" spans="1:11" x14ac:dyDescent="0.25">
      <c r="A319" s="85" t="s">
        <v>635</v>
      </c>
      <c r="B319" s="85" t="s">
        <v>636</v>
      </c>
      <c r="C319" s="84" t="s">
        <v>25</v>
      </c>
      <c r="D319" s="84" t="s">
        <v>25</v>
      </c>
      <c r="E319" s="84" t="s">
        <v>25</v>
      </c>
      <c r="F319" s="84" t="s">
        <v>25</v>
      </c>
      <c r="G319" s="84" t="s">
        <v>25</v>
      </c>
      <c r="H319" s="76" t="s">
        <v>25</v>
      </c>
      <c r="I319" s="78" t="s">
        <v>25</v>
      </c>
      <c r="J319" s="548" t="s">
        <v>25</v>
      </c>
      <c r="K319" s="76" t="s">
        <v>9</v>
      </c>
    </row>
    <row r="320" spans="1:11" x14ac:dyDescent="0.25">
      <c r="A320" s="85" t="s">
        <v>637</v>
      </c>
      <c r="B320" s="85" t="s">
        <v>638</v>
      </c>
      <c r="C320" s="84" t="s">
        <v>25</v>
      </c>
      <c r="D320" s="84" t="s">
        <v>25</v>
      </c>
      <c r="E320" s="84" t="s">
        <v>25</v>
      </c>
      <c r="F320" s="84" t="s">
        <v>25</v>
      </c>
      <c r="G320" s="84" t="s">
        <v>25</v>
      </c>
      <c r="H320" s="76" t="s">
        <v>25</v>
      </c>
      <c r="I320" s="78" t="s">
        <v>25</v>
      </c>
      <c r="J320" s="548" t="s">
        <v>25</v>
      </c>
      <c r="K320" s="76" t="s">
        <v>9</v>
      </c>
    </row>
    <row r="321" spans="1:11" x14ac:dyDescent="0.25">
      <c r="A321" s="85" t="s">
        <v>639</v>
      </c>
      <c r="B321" s="85" t="s">
        <v>640</v>
      </c>
      <c r="C321" s="84" t="s">
        <v>25</v>
      </c>
      <c r="D321" s="84" t="s">
        <v>25</v>
      </c>
      <c r="E321" s="84" t="s">
        <v>25</v>
      </c>
      <c r="F321" s="84" t="s">
        <v>25</v>
      </c>
      <c r="G321" s="84" t="s">
        <v>25</v>
      </c>
      <c r="H321" s="76" t="s">
        <v>25</v>
      </c>
      <c r="I321" s="78" t="s">
        <v>25</v>
      </c>
      <c r="J321" s="548" t="s">
        <v>25</v>
      </c>
      <c r="K321" s="76" t="s">
        <v>9</v>
      </c>
    </row>
    <row r="322" spans="1:11" x14ac:dyDescent="0.25">
      <c r="A322" s="85" t="s">
        <v>641</v>
      </c>
      <c r="B322" s="85" t="s">
        <v>642</v>
      </c>
      <c r="C322" s="84" t="s">
        <v>25</v>
      </c>
      <c r="D322" s="84" t="s">
        <v>25</v>
      </c>
      <c r="E322" s="84" t="s">
        <v>25</v>
      </c>
      <c r="F322" s="84" t="s">
        <v>25</v>
      </c>
      <c r="G322" s="84" t="s">
        <v>25</v>
      </c>
      <c r="H322" s="76" t="s">
        <v>25</v>
      </c>
      <c r="I322" s="78" t="s">
        <v>25</v>
      </c>
      <c r="J322" s="548" t="s">
        <v>25</v>
      </c>
      <c r="K322" s="76" t="s">
        <v>9</v>
      </c>
    </row>
    <row r="323" spans="1:11" x14ac:dyDescent="0.25">
      <c r="A323" s="85" t="s">
        <v>643</v>
      </c>
      <c r="B323" s="85" t="s">
        <v>644</v>
      </c>
      <c r="C323" s="84" t="s">
        <v>25</v>
      </c>
      <c r="D323" s="84" t="s">
        <v>25</v>
      </c>
      <c r="E323" s="84" t="s">
        <v>25</v>
      </c>
      <c r="F323" s="84" t="s">
        <v>25</v>
      </c>
      <c r="G323" s="84" t="s">
        <v>25</v>
      </c>
      <c r="H323" s="76" t="s">
        <v>25</v>
      </c>
      <c r="I323" s="78" t="s">
        <v>25</v>
      </c>
      <c r="J323" s="548" t="s">
        <v>25</v>
      </c>
      <c r="K323" s="76" t="s">
        <v>9</v>
      </c>
    </row>
    <row r="324" spans="1:11" x14ac:dyDescent="0.25">
      <c r="A324" s="85" t="s">
        <v>645</v>
      </c>
      <c r="B324" s="85" t="s">
        <v>646</v>
      </c>
      <c r="C324" s="84" t="s">
        <v>25</v>
      </c>
      <c r="D324" s="84" t="s">
        <v>25</v>
      </c>
      <c r="E324" s="84" t="s">
        <v>25</v>
      </c>
      <c r="F324" s="84" t="s">
        <v>25</v>
      </c>
      <c r="G324" s="84" t="s">
        <v>25</v>
      </c>
      <c r="H324" s="76" t="s">
        <v>25</v>
      </c>
      <c r="I324" s="78" t="s">
        <v>25</v>
      </c>
      <c r="J324" s="548" t="s">
        <v>25</v>
      </c>
      <c r="K324" s="76" t="s">
        <v>9</v>
      </c>
    </row>
    <row r="325" spans="1:11" x14ac:dyDescent="0.25">
      <c r="A325" s="85" t="s">
        <v>647</v>
      </c>
      <c r="B325" s="85" t="s">
        <v>648</v>
      </c>
      <c r="C325" s="84" t="s">
        <v>25</v>
      </c>
      <c r="D325" s="84" t="s">
        <v>25</v>
      </c>
      <c r="E325" s="84" t="s">
        <v>25</v>
      </c>
      <c r="F325" s="84" t="s">
        <v>25</v>
      </c>
      <c r="G325" s="84" t="s">
        <v>25</v>
      </c>
      <c r="H325" s="76" t="s">
        <v>25</v>
      </c>
      <c r="I325" s="78" t="s">
        <v>25</v>
      </c>
      <c r="J325" s="548" t="s">
        <v>25</v>
      </c>
      <c r="K325" s="76" t="s">
        <v>9</v>
      </c>
    </row>
    <row r="326" spans="1:11" x14ac:dyDescent="0.25">
      <c r="A326" s="85" t="s">
        <v>649</v>
      </c>
      <c r="B326" s="85" t="s">
        <v>650</v>
      </c>
      <c r="C326" s="84" t="s">
        <v>25</v>
      </c>
      <c r="D326" s="84" t="s">
        <v>25</v>
      </c>
      <c r="E326" s="84" t="s">
        <v>25</v>
      </c>
      <c r="F326" s="84" t="s">
        <v>25</v>
      </c>
      <c r="G326" s="84" t="s">
        <v>25</v>
      </c>
      <c r="H326" s="76" t="s">
        <v>25</v>
      </c>
      <c r="I326" s="78" t="s">
        <v>25</v>
      </c>
      <c r="J326" s="548" t="s">
        <v>25</v>
      </c>
      <c r="K326" s="76" t="s">
        <v>9</v>
      </c>
    </row>
    <row r="327" spans="1:11" x14ac:dyDescent="0.25">
      <c r="A327" s="85" t="s">
        <v>651</v>
      </c>
      <c r="B327" s="85" t="s">
        <v>652</v>
      </c>
      <c r="C327" s="84" t="s">
        <v>25</v>
      </c>
      <c r="D327" s="84" t="s">
        <v>25</v>
      </c>
      <c r="E327" s="84" t="s">
        <v>25</v>
      </c>
      <c r="F327" s="84" t="s">
        <v>25</v>
      </c>
      <c r="G327" s="84" t="s">
        <v>25</v>
      </c>
      <c r="H327" s="76" t="s">
        <v>25</v>
      </c>
      <c r="I327" s="78" t="s">
        <v>25</v>
      </c>
      <c r="J327" s="548" t="s">
        <v>25</v>
      </c>
      <c r="K327" s="76" t="s">
        <v>9</v>
      </c>
    </row>
    <row r="328" spans="1:11" x14ac:dyDescent="0.25">
      <c r="A328" s="85" t="s">
        <v>653</v>
      </c>
      <c r="B328" s="85" t="s">
        <v>654</v>
      </c>
      <c r="C328" s="84" t="s">
        <v>25</v>
      </c>
      <c r="D328" s="84" t="s">
        <v>25</v>
      </c>
      <c r="E328" s="84" t="s">
        <v>25</v>
      </c>
      <c r="F328" s="84" t="s">
        <v>25</v>
      </c>
      <c r="G328" s="84" t="s">
        <v>25</v>
      </c>
      <c r="H328" s="76" t="s">
        <v>25</v>
      </c>
      <c r="I328" s="78" t="s">
        <v>25</v>
      </c>
      <c r="J328" s="548" t="s">
        <v>25</v>
      </c>
      <c r="K328" s="76" t="s">
        <v>9</v>
      </c>
    </row>
    <row r="329" spans="1:11" x14ac:dyDescent="0.25">
      <c r="A329" s="85" t="s">
        <v>655</v>
      </c>
      <c r="B329" s="85" t="s">
        <v>656</v>
      </c>
      <c r="C329" s="84" t="s">
        <v>25</v>
      </c>
      <c r="D329" s="84" t="s">
        <v>25</v>
      </c>
      <c r="E329" s="84" t="s">
        <v>25</v>
      </c>
      <c r="F329" s="84" t="s">
        <v>25</v>
      </c>
      <c r="G329" s="84" t="s">
        <v>25</v>
      </c>
      <c r="H329" s="76" t="s">
        <v>25</v>
      </c>
      <c r="I329" s="78" t="s">
        <v>25</v>
      </c>
      <c r="J329" s="548" t="s">
        <v>25</v>
      </c>
      <c r="K329" s="76" t="s">
        <v>9</v>
      </c>
    </row>
    <row r="330" spans="1:11" x14ac:dyDescent="0.25">
      <c r="A330" s="85" t="s">
        <v>657</v>
      </c>
      <c r="B330" s="85" t="s">
        <v>658</v>
      </c>
      <c r="C330" s="84" t="s">
        <v>25</v>
      </c>
      <c r="D330" s="84" t="s">
        <v>25</v>
      </c>
      <c r="E330" s="84" t="s">
        <v>25</v>
      </c>
      <c r="F330" s="84" t="s">
        <v>25</v>
      </c>
      <c r="G330" s="84" t="s">
        <v>25</v>
      </c>
      <c r="H330" s="76" t="s">
        <v>25</v>
      </c>
      <c r="I330" s="78" t="s">
        <v>25</v>
      </c>
      <c r="J330" s="548" t="s">
        <v>25</v>
      </c>
      <c r="K330" s="76" t="s">
        <v>9</v>
      </c>
    </row>
    <row r="331" spans="1:11" x14ac:dyDescent="0.25">
      <c r="A331" s="85" t="s">
        <v>659</v>
      </c>
      <c r="B331" s="85" t="s">
        <v>660</v>
      </c>
      <c r="C331" s="84" t="s">
        <v>25</v>
      </c>
      <c r="D331" s="84" t="s">
        <v>25</v>
      </c>
      <c r="E331" s="84" t="s">
        <v>25</v>
      </c>
      <c r="F331" s="84" t="s">
        <v>25</v>
      </c>
      <c r="G331" s="84" t="s">
        <v>25</v>
      </c>
      <c r="H331" s="76" t="s">
        <v>25</v>
      </c>
      <c r="I331" s="78" t="s">
        <v>25</v>
      </c>
      <c r="J331" s="548" t="s">
        <v>25</v>
      </c>
      <c r="K331" s="76" t="s">
        <v>9</v>
      </c>
    </row>
    <row r="332" spans="1:11" x14ac:dyDescent="0.25">
      <c r="A332" s="85" t="s">
        <v>661</v>
      </c>
      <c r="B332" s="85" t="s">
        <v>662</v>
      </c>
      <c r="C332" s="84" t="s">
        <v>25</v>
      </c>
      <c r="D332" s="84" t="s">
        <v>25</v>
      </c>
      <c r="E332" s="84" t="s">
        <v>25</v>
      </c>
      <c r="F332" s="84" t="s">
        <v>25</v>
      </c>
      <c r="G332" s="84" t="s">
        <v>25</v>
      </c>
      <c r="H332" s="76" t="s">
        <v>25</v>
      </c>
      <c r="I332" s="78" t="s">
        <v>25</v>
      </c>
      <c r="J332" s="548" t="s">
        <v>25</v>
      </c>
      <c r="K332" s="76" t="s">
        <v>9</v>
      </c>
    </row>
    <row r="333" spans="1:11" x14ac:dyDescent="0.25">
      <c r="A333" s="85" t="s">
        <v>663</v>
      </c>
      <c r="B333" s="85" t="s">
        <v>664</v>
      </c>
      <c r="C333" s="84" t="s">
        <v>25</v>
      </c>
      <c r="D333" s="84" t="s">
        <v>25</v>
      </c>
      <c r="E333" s="84" t="s">
        <v>25</v>
      </c>
      <c r="F333" s="84" t="s">
        <v>25</v>
      </c>
      <c r="G333" s="84" t="s">
        <v>25</v>
      </c>
      <c r="H333" s="76" t="s">
        <v>25</v>
      </c>
      <c r="I333" s="78" t="s">
        <v>25</v>
      </c>
      <c r="J333" s="548" t="s">
        <v>25</v>
      </c>
      <c r="K333" s="76" t="s">
        <v>9</v>
      </c>
    </row>
    <row r="334" spans="1:11" x14ac:dyDescent="0.25">
      <c r="A334" s="85" t="s">
        <v>665</v>
      </c>
      <c r="B334" s="85" t="s">
        <v>666</v>
      </c>
      <c r="C334" s="84" t="s">
        <v>25</v>
      </c>
      <c r="D334" s="84" t="s">
        <v>25</v>
      </c>
      <c r="E334" s="84" t="s">
        <v>25</v>
      </c>
      <c r="F334" s="84" t="s">
        <v>25</v>
      </c>
      <c r="G334" s="84" t="s">
        <v>25</v>
      </c>
      <c r="H334" s="76" t="s">
        <v>25</v>
      </c>
      <c r="I334" s="78" t="s">
        <v>25</v>
      </c>
      <c r="J334" s="548" t="s">
        <v>25</v>
      </c>
      <c r="K334" s="76" t="s">
        <v>9</v>
      </c>
    </row>
    <row r="335" spans="1:11" x14ac:dyDescent="0.25">
      <c r="A335" s="85" t="s">
        <v>667</v>
      </c>
      <c r="B335" s="85" t="s">
        <v>668</v>
      </c>
      <c r="C335" s="84" t="s">
        <v>25</v>
      </c>
      <c r="D335" s="84" t="s">
        <v>25</v>
      </c>
      <c r="E335" s="84" t="s">
        <v>25</v>
      </c>
      <c r="F335" s="84" t="s">
        <v>25</v>
      </c>
      <c r="G335" s="84" t="s">
        <v>25</v>
      </c>
      <c r="H335" s="76" t="s">
        <v>25</v>
      </c>
      <c r="I335" s="78" t="s">
        <v>25</v>
      </c>
      <c r="J335" s="548" t="s">
        <v>25</v>
      </c>
      <c r="K335" s="76" t="s">
        <v>9</v>
      </c>
    </row>
    <row r="336" spans="1:11" x14ac:dyDescent="0.25">
      <c r="A336" s="85" t="s">
        <v>669</v>
      </c>
      <c r="B336" s="85" t="s">
        <v>670</v>
      </c>
      <c r="C336" s="84" t="s">
        <v>25</v>
      </c>
      <c r="D336" s="84" t="s">
        <v>25</v>
      </c>
      <c r="E336" s="84" t="s">
        <v>25</v>
      </c>
      <c r="F336" s="84" t="s">
        <v>25</v>
      </c>
      <c r="G336" s="84" t="s">
        <v>25</v>
      </c>
      <c r="H336" s="76" t="s">
        <v>25</v>
      </c>
      <c r="I336" s="78" t="s">
        <v>25</v>
      </c>
      <c r="J336" s="548" t="s">
        <v>25</v>
      </c>
      <c r="K336" s="76" t="s">
        <v>9</v>
      </c>
    </row>
    <row r="337" spans="1:11" x14ac:dyDescent="0.25">
      <c r="A337" s="85" t="s">
        <v>671</v>
      </c>
      <c r="B337" s="85" t="s">
        <v>282</v>
      </c>
      <c r="C337" s="84" t="s">
        <v>25</v>
      </c>
      <c r="D337" s="84" t="s">
        <v>25</v>
      </c>
      <c r="E337" s="84" t="s">
        <v>25</v>
      </c>
      <c r="F337" s="84" t="s">
        <v>25</v>
      </c>
      <c r="G337" s="84" t="s">
        <v>25</v>
      </c>
      <c r="H337" s="76" t="s">
        <v>25</v>
      </c>
      <c r="I337" s="78" t="s">
        <v>25</v>
      </c>
      <c r="J337" s="548" t="s">
        <v>25</v>
      </c>
      <c r="K337" s="76" t="s">
        <v>32</v>
      </c>
    </row>
    <row r="338" spans="1:11" x14ac:dyDescent="0.25">
      <c r="A338" s="85" t="s">
        <v>672</v>
      </c>
      <c r="B338" s="85" t="s">
        <v>673</v>
      </c>
      <c r="C338" s="84" t="s">
        <v>25</v>
      </c>
      <c r="D338" s="84" t="s">
        <v>25</v>
      </c>
      <c r="E338" s="84" t="s">
        <v>25</v>
      </c>
      <c r="F338" s="84" t="s">
        <v>25</v>
      </c>
      <c r="G338" s="84" t="s">
        <v>25</v>
      </c>
      <c r="H338" s="76" t="s">
        <v>25</v>
      </c>
      <c r="I338" s="78" t="s">
        <v>25</v>
      </c>
      <c r="J338" s="548" t="s">
        <v>25</v>
      </c>
      <c r="K338" s="76" t="s">
        <v>9</v>
      </c>
    </row>
    <row r="339" spans="1:11" x14ac:dyDescent="0.25">
      <c r="A339" s="85" t="s">
        <v>674</v>
      </c>
      <c r="B339" s="85" t="s">
        <v>675</v>
      </c>
      <c r="C339" s="84" t="s">
        <v>25</v>
      </c>
      <c r="D339" s="84" t="s">
        <v>25</v>
      </c>
      <c r="E339" s="84" t="s">
        <v>25</v>
      </c>
      <c r="F339" s="84" t="s">
        <v>25</v>
      </c>
      <c r="G339" s="84" t="s">
        <v>25</v>
      </c>
      <c r="H339" s="76" t="s">
        <v>25</v>
      </c>
      <c r="I339" s="78" t="s">
        <v>25</v>
      </c>
      <c r="J339" s="548" t="s">
        <v>25</v>
      </c>
      <c r="K339" s="76" t="s">
        <v>9</v>
      </c>
    </row>
    <row r="340" spans="1:11" x14ac:dyDescent="0.25">
      <c r="A340" s="85" t="s">
        <v>676</v>
      </c>
      <c r="B340" s="85" t="s">
        <v>677</v>
      </c>
      <c r="C340" s="84" t="s">
        <v>25</v>
      </c>
      <c r="D340" s="84" t="s">
        <v>25</v>
      </c>
      <c r="E340" s="84" t="s">
        <v>25</v>
      </c>
      <c r="F340" s="84" t="s">
        <v>25</v>
      </c>
      <c r="G340" s="84" t="s">
        <v>25</v>
      </c>
      <c r="H340" s="76" t="s">
        <v>25</v>
      </c>
      <c r="I340" s="78" t="s">
        <v>25</v>
      </c>
      <c r="J340" s="548" t="s">
        <v>25</v>
      </c>
      <c r="K340" s="76" t="s">
        <v>9</v>
      </c>
    </row>
    <row r="341" spans="1:11" x14ac:dyDescent="0.25">
      <c r="A341" s="85" t="s">
        <v>678</v>
      </c>
      <c r="B341" s="85" t="s">
        <v>679</v>
      </c>
      <c r="C341" s="84" t="s">
        <v>25</v>
      </c>
      <c r="D341" s="84" t="s">
        <v>25</v>
      </c>
      <c r="E341" s="84" t="s">
        <v>25</v>
      </c>
      <c r="F341" s="84" t="s">
        <v>25</v>
      </c>
      <c r="G341" s="84" t="s">
        <v>25</v>
      </c>
      <c r="H341" s="76" t="s">
        <v>25</v>
      </c>
      <c r="I341" s="78" t="s">
        <v>25</v>
      </c>
      <c r="J341" s="548" t="s">
        <v>25</v>
      </c>
      <c r="K341" s="76" t="s">
        <v>9</v>
      </c>
    </row>
    <row r="342" spans="1:11" x14ac:dyDescent="0.25">
      <c r="A342" s="85" t="s">
        <v>680</v>
      </c>
      <c r="B342" s="85" t="s">
        <v>681</v>
      </c>
      <c r="C342" s="84" t="s">
        <v>25</v>
      </c>
      <c r="D342" s="84" t="s">
        <v>25</v>
      </c>
      <c r="E342" s="84" t="s">
        <v>25</v>
      </c>
      <c r="F342" s="84" t="s">
        <v>25</v>
      </c>
      <c r="G342" s="84" t="s">
        <v>25</v>
      </c>
      <c r="H342" s="76" t="s">
        <v>25</v>
      </c>
      <c r="I342" s="78" t="s">
        <v>25</v>
      </c>
      <c r="J342" s="548" t="s">
        <v>25</v>
      </c>
      <c r="K342" s="76" t="s">
        <v>9</v>
      </c>
    </row>
    <row r="343" spans="1:11" x14ac:dyDescent="0.25">
      <c r="A343" s="85" t="s">
        <v>682</v>
      </c>
      <c r="B343" s="85" t="s">
        <v>683</v>
      </c>
      <c r="C343" s="84" t="s">
        <v>25</v>
      </c>
      <c r="D343" s="84" t="s">
        <v>25</v>
      </c>
      <c r="E343" s="84" t="s">
        <v>25</v>
      </c>
      <c r="F343" s="84" t="s">
        <v>25</v>
      </c>
      <c r="G343" s="84" t="s">
        <v>25</v>
      </c>
      <c r="H343" s="76" t="s">
        <v>25</v>
      </c>
      <c r="I343" s="78" t="s">
        <v>25</v>
      </c>
      <c r="J343" s="548" t="s">
        <v>25</v>
      </c>
      <c r="K343" s="76" t="s">
        <v>9</v>
      </c>
    </row>
    <row r="344" spans="1:11" x14ac:dyDescent="0.25">
      <c r="A344" s="85" t="s">
        <v>684</v>
      </c>
      <c r="B344" s="85" t="s">
        <v>184</v>
      </c>
      <c r="C344" s="84" t="s">
        <v>25</v>
      </c>
      <c r="D344" s="84" t="s">
        <v>25</v>
      </c>
      <c r="E344" s="84" t="s">
        <v>25</v>
      </c>
      <c r="F344" s="84" t="s">
        <v>25</v>
      </c>
      <c r="G344" s="84" t="s">
        <v>25</v>
      </c>
      <c r="H344" s="76" t="s">
        <v>25</v>
      </c>
      <c r="I344" s="78" t="s">
        <v>25</v>
      </c>
      <c r="J344" s="548" t="s">
        <v>25</v>
      </c>
      <c r="K344" s="76" t="s">
        <v>32</v>
      </c>
    </row>
    <row r="345" spans="1:11" x14ac:dyDescent="0.25">
      <c r="A345" s="85" t="s">
        <v>685</v>
      </c>
      <c r="B345" s="85" t="s">
        <v>686</v>
      </c>
      <c r="C345" s="84" t="s">
        <v>25</v>
      </c>
      <c r="D345" s="84" t="s">
        <v>25</v>
      </c>
      <c r="E345" s="84" t="s">
        <v>25</v>
      </c>
      <c r="F345" s="84" t="s">
        <v>25</v>
      </c>
      <c r="G345" s="84" t="s">
        <v>25</v>
      </c>
      <c r="H345" s="76" t="s">
        <v>25</v>
      </c>
      <c r="I345" s="78" t="s">
        <v>25</v>
      </c>
      <c r="J345" s="548" t="s">
        <v>25</v>
      </c>
      <c r="K345" s="76" t="s">
        <v>9</v>
      </c>
    </row>
    <row r="346" spans="1:11" x14ac:dyDescent="0.25">
      <c r="A346" s="85" t="s">
        <v>687</v>
      </c>
      <c r="B346" s="85" t="s">
        <v>688</v>
      </c>
      <c r="C346" s="84" t="s">
        <v>25</v>
      </c>
      <c r="D346" s="84" t="s">
        <v>25</v>
      </c>
      <c r="E346" s="84" t="s">
        <v>25</v>
      </c>
      <c r="F346" s="84" t="s">
        <v>25</v>
      </c>
      <c r="G346" s="84" t="s">
        <v>25</v>
      </c>
      <c r="H346" s="76" t="s">
        <v>25</v>
      </c>
      <c r="I346" s="78" t="s">
        <v>25</v>
      </c>
      <c r="J346" s="548" t="s">
        <v>25</v>
      </c>
      <c r="K346" s="76" t="s">
        <v>9</v>
      </c>
    </row>
    <row r="347" spans="1:11" x14ac:dyDescent="0.25">
      <c r="A347" s="85" t="s">
        <v>689</v>
      </c>
      <c r="B347" s="85" t="s">
        <v>690</v>
      </c>
      <c r="C347" s="84" t="s">
        <v>25</v>
      </c>
      <c r="D347" s="84" t="s">
        <v>25</v>
      </c>
      <c r="E347" s="84" t="s">
        <v>25</v>
      </c>
      <c r="F347" s="84" t="s">
        <v>25</v>
      </c>
      <c r="G347" s="84" t="s">
        <v>25</v>
      </c>
      <c r="H347" s="76" t="s">
        <v>25</v>
      </c>
      <c r="I347" s="78" t="s">
        <v>25</v>
      </c>
      <c r="J347" s="548" t="s">
        <v>25</v>
      </c>
      <c r="K347" s="76" t="s">
        <v>9</v>
      </c>
    </row>
    <row r="348" spans="1:11" x14ac:dyDescent="0.25">
      <c r="A348" s="85" t="s">
        <v>691</v>
      </c>
      <c r="B348" s="85" t="s">
        <v>692</v>
      </c>
      <c r="C348" s="84" t="s">
        <v>25</v>
      </c>
      <c r="D348" s="84" t="s">
        <v>25</v>
      </c>
      <c r="E348" s="84" t="s">
        <v>25</v>
      </c>
      <c r="F348" s="84" t="s">
        <v>25</v>
      </c>
      <c r="G348" s="84" t="s">
        <v>25</v>
      </c>
      <c r="H348" s="76" t="s">
        <v>25</v>
      </c>
      <c r="I348" s="78" t="s">
        <v>25</v>
      </c>
      <c r="J348" s="548" t="s">
        <v>25</v>
      </c>
      <c r="K348" s="76" t="s">
        <v>9</v>
      </c>
    </row>
    <row r="349" spans="1:11" x14ac:dyDescent="0.25">
      <c r="A349" s="85" t="s">
        <v>693</v>
      </c>
      <c r="B349" s="85" t="s">
        <v>694</v>
      </c>
      <c r="C349" s="84" t="s">
        <v>25</v>
      </c>
      <c r="D349" s="84" t="s">
        <v>25</v>
      </c>
      <c r="E349" s="84" t="s">
        <v>25</v>
      </c>
      <c r="F349" s="84" t="s">
        <v>25</v>
      </c>
      <c r="G349" s="84" t="s">
        <v>25</v>
      </c>
      <c r="H349" s="76" t="s">
        <v>25</v>
      </c>
      <c r="I349" s="78" t="s">
        <v>25</v>
      </c>
      <c r="J349" s="548" t="s">
        <v>25</v>
      </c>
      <c r="K349" s="76" t="s">
        <v>9</v>
      </c>
    </row>
    <row r="350" spans="1:11" x14ac:dyDescent="0.25">
      <c r="A350" s="85" t="s">
        <v>695</v>
      </c>
      <c r="B350" s="85" t="s">
        <v>696</v>
      </c>
      <c r="C350" s="84" t="s">
        <v>25</v>
      </c>
      <c r="D350" s="84" t="s">
        <v>25</v>
      </c>
      <c r="E350" s="84" t="s">
        <v>25</v>
      </c>
      <c r="F350" s="84" t="s">
        <v>25</v>
      </c>
      <c r="G350" s="84" t="s">
        <v>25</v>
      </c>
      <c r="H350" s="76" t="s">
        <v>25</v>
      </c>
      <c r="I350" s="78" t="s">
        <v>25</v>
      </c>
      <c r="J350" s="548" t="s">
        <v>25</v>
      </c>
      <c r="K350" s="76" t="s">
        <v>9</v>
      </c>
    </row>
    <row r="351" spans="1:11" x14ac:dyDescent="0.25">
      <c r="A351" s="85" t="s">
        <v>697</v>
      </c>
      <c r="B351" s="85" t="s">
        <v>698</v>
      </c>
      <c r="C351" s="84" t="s">
        <v>25</v>
      </c>
      <c r="D351" s="84" t="s">
        <v>25</v>
      </c>
      <c r="E351" s="84" t="s">
        <v>25</v>
      </c>
      <c r="F351" s="84" t="s">
        <v>25</v>
      </c>
      <c r="G351" s="84" t="s">
        <v>25</v>
      </c>
      <c r="H351" s="76" t="s">
        <v>25</v>
      </c>
      <c r="I351" s="78" t="s">
        <v>25</v>
      </c>
      <c r="J351" s="548" t="s">
        <v>25</v>
      </c>
      <c r="K351" s="76" t="s">
        <v>9</v>
      </c>
    </row>
    <row r="352" spans="1:11" x14ac:dyDescent="0.25">
      <c r="A352" s="85" t="s">
        <v>699</v>
      </c>
      <c r="B352" s="85" t="s">
        <v>700</v>
      </c>
      <c r="C352" s="84" t="s">
        <v>25</v>
      </c>
      <c r="D352" s="84" t="s">
        <v>25</v>
      </c>
      <c r="E352" s="84" t="s">
        <v>25</v>
      </c>
      <c r="F352" s="84" t="s">
        <v>25</v>
      </c>
      <c r="G352" s="84" t="s">
        <v>25</v>
      </c>
      <c r="H352" s="76" t="s">
        <v>25</v>
      </c>
      <c r="I352" s="78" t="s">
        <v>25</v>
      </c>
      <c r="J352" s="548" t="s">
        <v>25</v>
      </c>
      <c r="K352" s="76" t="s">
        <v>9</v>
      </c>
    </row>
    <row r="353" spans="1:11" x14ac:dyDescent="0.25">
      <c r="A353" s="85" t="s">
        <v>701</v>
      </c>
      <c r="B353" s="85" t="s">
        <v>702</v>
      </c>
      <c r="C353" s="84" t="s">
        <v>25</v>
      </c>
      <c r="D353" s="84" t="s">
        <v>25</v>
      </c>
      <c r="E353" s="84" t="s">
        <v>25</v>
      </c>
      <c r="F353" s="84" t="s">
        <v>25</v>
      </c>
      <c r="G353" s="84" t="s">
        <v>25</v>
      </c>
      <c r="H353" s="76" t="s">
        <v>25</v>
      </c>
      <c r="I353" s="78" t="s">
        <v>25</v>
      </c>
      <c r="J353" s="548" t="s">
        <v>25</v>
      </c>
      <c r="K353" s="76" t="s">
        <v>9</v>
      </c>
    </row>
    <row r="354" spans="1:11" x14ac:dyDescent="0.25">
      <c r="A354" s="85" t="s">
        <v>703</v>
      </c>
      <c r="B354" s="85" t="s">
        <v>704</v>
      </c>
      <c r="C354" s="84" t="s">
        <v>25</v>
      </c>
      <c r="D354" s="84" t="s">
        <v>25</v>
      </c>
      <c r="E354" s="84" t="s">
        <v>25</v>
      </c>
      <c r="F354" s="84" t="s">
        <v>25</v>
      </c>
      <c r="G354" s="84" t="s">
        <v>25</v>
      </c>
      <c r="H354" s="76" t="s">
        <v>25</v>
      </c>
      <c r="I354" s="78" t="s">
        <v>25</v>
      </c>
      <c r="J354" s="548" t="s">
        <v>25</v>
      </c>
      <c r="K354" s="76" t="s">
        <v>9</v>
      </c>
    </row>
    <row r="355" spans="1:11" x14ac:dyDescent="0.25">
      <c r="A355" s="85" t="s">
        <v>705</v>
      </c>
      <c r="B355" s="85" t="s">
        <v>706</v>
      </c>
      <c r="C355" s="84" t="s">
        <v>25</v>
      </c>
      <c r="D355" s="84" t="s">
        <v>25</v>
      </c>
      <c r="E355" s="84" t="s">
        <v>25</v>
      </c>
      <c r="F355" s="84" t="s">
        <v>25</v>
      </c>
      <c r="G355" s="84" t="s">
        <v>25</v>
      </c>
      <c r="H355" s="76" t="s">
        <v>25</v>
      </c>
      <c r="I355" s="78" t="s">
        <v>25</v>
      </c>
      <c r="J355" s="548" t="s">
        <v>25</v>
      </c>
      <c r="K355" s="76" t="s">
        <v>9</v>
      </c>
    </row>
    <row r="356" spans="1:11" x14ac:dyDescent="0.25">
      <c r="A356" s="85" t="s">
        <v>707</v>
      </c>
      <c r="B356" s="85" t="s">
        <v>708</v>
      </c>
      <c r="C356" s="84" t="s">
        <v>25</v>
      </c>
      <c r="D356" s="84" t="s">
        <v>25</v>
      </c>
      <c r="E356" s="84" t="s">
        <v>25</v>
      </c>
      <c r="F356" s="84" t="s">
        <v>25</v>
      </c>
      <c r="G356" s="84" t="s">
        <v>25</v>
      </c>
      <c r="H356" s="76" t="s">
        <v>25</v>
      </c>
      <c r="I356" s="78" t="s">
        <v>25</v>
      </c>
      <c r="J356" s="548" t="s">
        <v>25</v>
      </c>
      <c r="K356" s="76" t="s">
        <v>32</v>
      </c>
    </row>
    <row r="357" spans="1:11" x14ac:dyDescent="0.25">
      <c r="A357" s="85" t="s">
        <v>709</v>
      </c>
      <c r="B357" s="85" t="s">
        <v>710</v>
      </c>
      <c r="C357" s="84" t="s">
        <v>25</v>
      </c>
      <c r="D357" s="84" t="s">
        <v>25</v>
      </c>
      <c r="E357" s="84" t="s">
        <v>25</v>
      </c>
      <c r="F357" s="84" t="s">
        <v>25</v>
      </c>
      <c r="G357" s="84" t="s">
        <v>25</v>
      </c>
      <c r="H357" s="76" t="s">
        <v>25</v>
      </c>
      <c r="I357" s="78" t="s">
        <v>25</v>
      </c>
      <c r="J357" s="548" t="s">
        <v>25</v>
      </c>
      <c r="K357" s="76" t="s">
        <v>9</v>
      </c>
    </row>
    <row r="358" spans="1:11" x14ac:dyDescent="0.25">
      <c r="A358" s="85" t="s">
        <v>711</v>
      </c>
      <c r="B358" s="85" t="s">
        <v>712</v>
      </c>
      <c r="C358" s="84" t="s">
        <v>25</v>
      </c>
      <c r="D358" s="84" t="s">
        <v>25</v>
      </c>
      <c r="E358" s="84" t="s">
        <v>25</v>
      </c>
      <c r="F358" s="84" t="s">
        <v>25</v>
      </c>
      <c r="G358" s="84" t="s">
        <v>25</v>
      </c>
      <c r="H358" s="76" t="s">
        <v>25</v>
      </c>
      <c r="I358" s="78" t="s">
        <v>25</v>
      </c>
      <c r="J358" s="548" t="s">
        <v>25</v>
      </c>
      <c r="K358" s="76" t="s">
        <v>9</v>
      </c>
    </row>
    <row r="359" spans="1:11" x14ac:dyDescent="0.25">
      <c r="A359" s="85" t="s">
        <v>713</v>
      </c>
      <c r="B359" s="85" t="s">
        <v>714</v>
      </c>
      <c r="C359" s="84" t="s">
        <v>25</v>
      </c>
      <c r="D359" s="84" t="s">
        <v>25</v>
      </c>
      <c r="E359" s="84" t="s">
        <v>25</v>
      </c>
      <c r="F359" s="84" t="s">
        <v>25</v>
      </c>
      <c r="G359" s="84" t="s">
        <v>25</v>
      </c>
      <c r="H359" s="76" t="s">
        <v>25</v>
      </c>
      <c r="I359" s="78" t="s">
        <v>25</v>
      </c>
      <c r="J359" s="548" t="s">
        <v>25</v>
      </c>
      <c r="K359" s="76" t="s">
        <v>9</v>
      </c>
    </row>
    <row r="360" spans="1:11" x14ac:dyDescent="0.25">
      <c r="A360" s="85" t="s">
        <v>715</v>
      </c>
      <c r="B360" s="85" t="s">
        <v>716</v>
      </c>
      <c r="C360" s="84" t="s">
        <v>25</v>
      </c>
      <c r="D360" s="84" t="s">
        <v>25</v>
      </c>
      <c r="E360" s="84" t="s">
        <v>25</v>
      </c>
      <c r="F360" s="84" t="s">
        <v>25</v>
      </c>
      <c r="G360" s="84" t="s">
        <v>25</v>
      </c>
      <c r="H360" s="76" t="s">
        <v>25</v>
      </c>
      <c r="I360" s="78" t="s">
        <v>25</v>
      </c>
      <c r="J360" s="548" t="s">
        <v>25</v>
      </c>
      <c r="K360" s="76" t="s">
        <v>32</v>
      </c>
    </row>
    <row r="361" spans="1:11" x14ac:dyDescent="0.25">
      <c r="A361" s="85" t="s">
        <v>717</v>
      </c>
      <c r="B361" s="85" t="s">
        <v>718</v>
      </c>
      <c r="C361" s="84" t="s">
        <v>25</v>
      </c>
      <c r="D361" s="84" t="s">
        <v>25</v>
      </c>
      <c r="E361" s="84" t="s">
        <v>25</v>
      </c>
      <c r="F361" s="84" t="s">
        <v>25</v>
      </c>
      <c r="G361" s="84" t="s">
        <v>25</v>
      </c>
      <c r="H361" s="76" t="s">
        <v>25</v>
      </c>
      <c r="I361" s="78" t="s">
        <v>25</v>
      </c>
      <c r="J361" s="548" t="s">
        <v>25</v>
      </c>
      <c r="K361" s="76" t="s">
        <v>9</v>
      </c>
    </row>
    <row r="362" spans="1:11" x14ac:dyDescent="0.25">
      <c r="A362" s="85" t="s">
        <v>719</v>
      </c>
      <c r="B362" s="85" t="s">
        <v>720</v>
      </c>
      <c r="C362" s="84" t="s">
        <v>25</v>
      </c>
      <c r="D362" s="84" t="s">
        <v>25</v>
      </c>
      <c r="E362" s="84" t="s">
        <v>25</v>
      </c>
      <c r="F362" s="84" t="s">
        <v>25</v>
      </c>
      <c r="G362" s="84" t="s">
        <v>25</v>
      </c>
      <c r="H362" s="76" t="s">
        <v>25</v>
      </c>
      <c r="I362" s="78" t="s">
        <v>25</v>
      </c>
      <c r="J362" s="548" t="s">
        <v>25</v>
      </c>
      <c r="K362" s="76" t="s">
        <v>9</v>
      </c>
    </row>
    <row r="363" spans="1:11" x14ac:dyDescent="0.25">
      <c r="A363" s="85" t="s">
        <v>721</v>
      </c>
      <c r="B363" s="85" t="s">
        <v>722</v>
      </c>
      <c r="C363" s="84" t="s">
        <v>25</v>
      </c>
      <c r="D363" s="84" t="s">
        <v>25</v>
      </c>
      <c r="E363" s="84" t="s">
        <v>25</v>
      </c>
      <c r="F363" s="84" t="s">
        <v>25</v>
      </c>
      <c r="G363" s="84" t="s">
        <v>25</v>
      </c>
      <c r="H363" s="76" t="s">
        <v>25</v>
      </c>
      <c r="I363" s="78" t="s">
        <v>25</v>
      </c>
      <c r="J363" s="548" t="s">
        <v>25</v>
      </c>
      <c r="K363" s="76" t="s">
        <v>9</v>
      </c>
    </row>
    <row r="364" spans="1:11" x14ac:dyDescent="0.25">
      <c r="A364" s="85" t="s">
        <v>723</v>
      </c>
      <c r="B364" s="85" t="s">
        <v>724</v>
      </c>
      <c r="C364" s="84" t="s">
        <v>25</v>
      </c>
      <c r="D364" s="84" t="s">
        <v>25</v>
      </c>
      <c r="E364" s="84" t="s">
        <v>25</v>
      </c>
      <c r="F364" s="84" t="s">
        <v>25</v>
      </c>
      <c r="G364" s="84" t="s">
        <v>25</v>
      </c>
      <c r="H364" s="76" t="s">
        <v>25</v>
      </c>
      <c r="I364" s="78" t="s">
        <v>25</v>
      </c>
      <c r="J364" s="548" t="s">
        <v>25</v>
      </c>
      <c r="K364" s="76" t="s">
        <v>9</v>
      </c>
    </row>
    <row r="365" spans="1:11" x14ac:dyDescent="0.25">
      <c r="A365" s="85" t="s">
        <v>725</v>
      </c>
      <c r="B365" s="85" t="s">
        <v>726</v>
      </c>
      <c r="C365" s="84" t="s">
        <v>25</v>
      </c>
      <c r="D365" s="84" t="s">
        <v>25</v>
      </c>
      <c r="E365" s="84" t="s">
        <v>25</v>
      </c>
      <c r="F365" s="84" t="s">
        <v>25</v>
      </c>
      <c r="G365" s="84" t="s">
        <v>25</v>
      </c>
      <c r="H365" s="76" t="s">
        <v>25</v>
      </c>
      <c r="I365" s="78" t="s">
        <v>25</v>
      </c>
      <c r="J365" s="548" t="s">
        <v>25</v>
      </c>
      <c r="K365" s="76" t="s">
        <v>9</v>
      </c>
    </row>
    <row r="366" spans="1:11" x14ac:dyDescent="0.25">
      <c r="A366" s="85" t="s">
        <v>727</v>
      </c>
      <c r="B366" s="85" t="s">
        <v>728</v>
      </c>
      <c r="C366" s="84" t="s">
        <v>25</v>
      </c>
      <c r="D366" s="84" t="s">
        <v>25</v>
      </c>
      <c r="E366" s="84" t="s">
        <v>25</v>
      </c>
      <c r="F366" s="84" t="s">
        <v>25</v>
      </c>
      <c r="G366" s="84" t="s">
        <v>25</v>
      </c>
      <c r="H366" s="76" t="s">
        <v>25</v>
      </c>
      <c r="I366" s="78" t="s">
        <v>25</v>
      </c>
      <c r="J366" s="548" t="s">
        <v>25</v>
      </c>
      <c r="K366" s="76" t="s">
        <v>9</v>
      </c>
    </row>
    <row r="367" spans="1:11" x14ac:dyDescent="0.25">
      <c r="A367" s="85" t="s">
        <v>729</v>
      </c>
      <c r="B367" s="85" t="s">
        <v>730</v>
      </c>
      <c r="C367" s="84" t="s">
        <v>25</v>
      </c>
      <c r="D367" s="84" t="s">
        <v>25</v>
      </c>
      <c r="E367" s="84" t="s">
        <v>25</v>
      </c>
      <c r="F367" s="84" t="s">
        <v>25</v>
      </c>
      <c r="G367" s="84" t="s">
        <v>25</v>
      </c>
      <c r="H367" s="76" t="s">
        <v>25</v>
      </c>
      <c r="I367" s="78" t="s">
        <v>25</v>
      </c>
      <c r="J367" s="548" t="s">
        <v>25</v>
      </c>
      <c r="K367" s="76" t="s">
        <v>9</v>
      </c>
    </row>
    <row r="368" spans="1:11" x14ac:dyDescent="0.25">
      <c r="A368" s="85" t="s">
        <v>731</v>
      </c>
      <c r="B368" s="85" t="s">
        <v>732</v>
      </c>
      <c r="C368" s="84" t="s">
        <v>25</v>
      </c>
      <c r="D368" s="84" t="s">
        <v>25</v>
      </c>
      <c r="E368" s="84" t="s">
        <v>25</v>
      </c>
      <c r="F368" s="84" t="s">
        <v>25</v>
      </c>
      <c r="G368" s="84" t="s">
        <v>25</v>
      </c>
      <c r="H368" s="76" t="s">
        <v>25</v>
      </c>
      <c r="I368" s="78" t="s">
        <v>25</v>
      </c>
      <c r="J368" s="548" t="s">
        <v>25</v>
      </c>
      <c r="K368" s="76" t="s">
        <v>9</v>
      </c>
    </row>
    <row r="369" spans="1:11" x14ac:dyDescent="0.25">
      <c r="A369" s="85" t="s">
        <v>733</v>
      </c>
      <c r="B369" s="85" t="s">
        <v>734</v>
      </c>
      <c r="C369" s="84" t="s">
        <v>25</v>
      </c>
      <c r="D369" s="84" t="s">
        <v>25</v>
      </c>
      <c r="E369" s="84" t="s">
        <v>25</v>
      </c>
      <c r="F369" s="84" t="s">
        <v>25</v>
      </c>
      <c r="G369" s="84" t="s">
        <v>25</v>
      </c>
      <c r="H369" s="76" t="s">
        <v>25</v>
      </c>
      <c r="I369" s="78" t="s">
        <v>25</v>
      </c>
      <c r="J369" s="548" t="s">
        <v>25</v>
      </c>
      <c r="K369" s="76" t="s">
        <v>9</v>
      </c>
    </row>
    <row r="370" spans="1:11" x14ac:dyDescent="0.25">
      <c r="A370" s="85" t="s">
        <v>735</v>
      </c>
      <c r="B370" s="85" t="s">
        <v>736</v>
      </c>
      <c r="C370" s="84" t="s">
        <v>25</v>
      </c>
      <c r="D370" s="84" t="s">
        <v>25</v>
      </c>
      <c r="E370" s="84" t="s">
        <v>25</v>
      </c>
      <c r="F370" s="84" t="s">
        <v>25</v>
      </c>
      <c r="G370" s="84" t="s">
        <v>25</v>
      </c>
      <c r="H370" s="76" t="s">
        <v>25</v>
      </c>
      <c r="I370" s="78" t="s">
        <v>25</v>
      </c>
      <c r="J370" s="548" t="s">
        <v>25</v>
      </c>
      <c r="K370" s="76" t="s">
        <v>9</v>
      </c>
    </row>
    <row r="371" spans="1:11" x14ac:dyDescent="0.25">
      <c r="A371" s="85" t="s">
        <v>737</v>
      </c>
      <c r="B371" s="85" t="s">
        <v>738</v>
      </c>
      <c r="C371" s="84" t="s">
        <v>25</v>
      </c>
      <c r="D371" s="84" t="s">
        <v>25</v>
      </c>
      <c r="E371" s="84" t="s">
        <v>25</v>
      </c>
      <c r="F371" s="84" t="s">
        <v>25</v>
      </c>
      <c r="G371" s="84" t="s">
        <v>25</v>
      </c>
      <c r="H371" s="76" t="s">
        <v>25</v>
      </c>
      <c r="I371" s="78" t="s">
        <v>25</v>
      </c>
      <c r="J371" s="548" t="s">
        <v>25</v>
      </c>
      <c r="K371" s="76" t="s">
        <v>9</v>
      </c>
    </row>
    <row r="372" spans="1:11" x14ac:dyDescent="0.25">
      <c r="A372" s="85" t="s">
        <v>739</v>
      </c>
      <c r="B372" s="85" t="s">
        <v>740</v>
      </c>
      <c r="C372" s="84" t="s">
        <v>25</v>
      </c>
      <c r="D372" s="84" t="s">
        <v>25</v>
      </c>
      <c r="E372" s="84" t="s">
        <v>25</v>
      </c>
      <c r="F372" s="84" t="s">
        <v>25</v>
      </c>
      <c r="G372" s="84" t="s">
        <v>25</v>
      </c>
      <c r="H372" s="76" t="s">
        <v>25</v>
      </c>
      <c r="I372" s="78" t="s">
        <v>25</v>
      </c>
      <c r="J372" s="548" t="s">
        <v>25</v>
      </c>
      <c r="K372" s="76" t="s">
        <v>32</v>
      </c>
    </row>
    <row r="373" spans="1:11" x14ac:dyDescent="0.25">
      <c r="A373" s="85" t="s">
        <v>741</v>
      </c>
      <c r="B373" s="85" t="s">
        <v>742</v>
      </c>
      <c r="C373" s="84" t="s">
        <v>25</v>
      </c>
      <c r="D373" s="84" t="s">
        <v>25</v>
      </c>
      <c r="E373" s="84" t="s">
        <v>25</v>
      </c>
      <c r="F373" s="84" t="s">
        <v>25</v>
      </c>
      <c r="G373" s="84" t="s">
        <v>25</v>
      </c>
      <c r="H373" s="76" t="s">
        <v>25</v>
      </c>
      <c r="I373" s="78" t="s">
        <v>25</v>
      </c>
      <c r="J373" s="548" t="s">
        <v>25</v>
      </c>
      <c r="K373" s="76" t="s">
        <v>9</v>
      </c>
    </row>
    <row r="374" spans="1:11" x14ac:dyDescent="0.25">
      <c r="A374" s="85" t="s">
        <v>743</v>
      </c>
      <c r="B374" s="85" t="s">
        <v>744</v>
      </c>
      <c r="C374" s="84" t="s">
        <v>25</v>
      </c>
      <c r="D374" s="84" t="s">
        <v>25</v>
      </c>
      <c r="E374" s="84" t="s">
        <v>25</v>
      </c>
      <c r="F374" s="84" t="s">
        <v>25</v>
      </c>
      <c r="G374" s="84" t="s">
        <v>25</v>
      </c>
      <c r="H374" s="76" t="s">
        <v>25</v>
      </c>
      <c r="I374" s="78" t="s">
        <v>25</v>
      </c>
      <c r="J374" s="548" t="s">
        <v>25</v>
      </c>
      <c r="K374" s="76" t="s">
        <v>9</v>
      </c>
    </row>
    <row r="375" spans="1:11" x14ac:dyDescent="0.25">
      <c r="A375" s="85" t="s">
        <v>745</v>
      </c>
      <c r="B375" s="85" t="s">
        <v>746</v>
      </c>
      <c r="C375" s="84" t="s">
        <v>25</v>
      </c>
      <c r="D375" s="84" t="s">
        <v>25</v>
      </c>
      <c r="E375" s="84" t="s">
        <v>25</v>
      </c>
      <c r="F375" s="84" t="s">
        <v>25</v>
      </c>
      <c r="G375" s="84" t="s">
        <v>25</v>
      </c>
      <c r="H375" s="76" t="s">
        <v>25</v>
      </c>
      <c r="I375" s="78" t="s">
        <v>25</v>
      </c>
      <c r="J375" s="548" t="s">
        <v>25</v>
      </c>
      <c r="K375" s="76" t="s">
        <v>9</v>
      </c>
    </row>
    <row r="376" spans="1:11" x14ac:dyDescent="0.25">
      <c r="A376" s="85" t="s">
        <v>747</v>
      </c>
      <c r="B376" s="85" t="s">
        <v>748</v>
      </c>
      <c r="C376" s="84" t="s">
        <v>25</v>
      </c>
      <c r="D376" s="84" t="s">
        <v>25</v>
      </c>
      <c r="E376" s="84" t="s">
        <v>25</v>
      </c>
      <c r="F376" s="84" t="s">
        <v>25</v>
      </c>
      <c r="G376" s="84" t="s">
        <v>25</v>
      </c>
      <c r="H376" s="76" t="s">
        <v>25</v>
      </c>
      <c r="I376" s="78" t="s">
        <v>25</v>
      </c>
      <c r="J376" s="548" t="s">
        <v>25</v>
      </c>
      <c r="K376" s="76" t="s">
        <v>32</v>
      </c>
    </row>
    <row r="377" spans="1:11" x14ac:dyDescent="0.25">
      <c r="A377" s="85" t="s">
        <v>749</v>
      </c>
      <c r="B377" s="85" t="s">
        <v>750</v>
      </c>
      <c r="C377" s="84" t="s">
        <v>25</v>
      </c>
      <c r="D377" s="84" t="s">
        <v>25</v>
      </c>
      <c r="E377" s="84" t="s">
        <v>25</v>
      </c>
      <c r="F377" s="84" t="s">
        <v>25</v>
      </c>
      <c r="G377" s="84" t="s">
        <v>25</v>
      </c>
      <c r="H377" s="76" t="s">
        <v>25</v>
      </c>
      <c r="I377" s="78" t="s">
        <v>25</v>
      </c>
      <c r="J377" s="548" t="s">
        <v>25</v>
      </c>
      <c r="K377" s="76" t="s">
        <v>32</v>
      </c>
    </row>
    <row r="378" spans="1:11" x14ac:dyDescent="0.25">
      <c r="A378" s="85" t="s">
        <v>751</v>
      </c>
      <c r="B378" s="85" t="s">
        <v>752</v>
      </c>
      <c r="C378" s="84" t="s">
        <v>25</v>
      </c>
      <c r="D378" s="84" t="s">
        <v>25</v>
      </c>
      <c r="E378" s="84" t="s">
        <v>25</v>
      </c>
      <c r="F378" s="84" t="s">
        <v>25</v>
      </c>
      <c r="G378" s="84" t="s">
        <v>25</v>
      </c>
      <c r="H378" s="76" t="s">
        <v>25</v>
      </c>
      <c r="I378" s="78" t="s">
        <v>25</v>
      </c>
      <c r="J378" s="548" t="s">
        <v>25</v>
      </c>
      <c r="K378" s="76" t="s">
        <v>9</v>
      </c>
    </row>
    <row r="379" spans="1:11" x14ac:dyDescent="0.25">
      <c r="A379" s="85" t="s">
        <v>753</v>
      </c>
      <c r="B379" s="85" t="s">
        <v>754</v>
      </c>
      <c r="C379" s="84" t="s">
        <v>25</v>
      </c>
      <c r="D379" s="84" t="s">
        <v>25</v>
      </c>
      <c r="E379" s="84" t="s">
        <v>25</v>
      </c>
      <c r="F379" s="84" t="s">
        <v>25</v>
      </c>
      <c r="G379" s="84" t="s">
        <v>25</v>
      </c>
      <c r="H379" s="76" t="s">
        <v>25</v>
      </c>
      <c r="I379" s="78" t="s">
        <v>25</v>
      </c>
      <c r="J379" s="548" t="s">
        <v>25</v>
      </c>
      <c r="K379" s="76" t="s">
        <v>9</v>
      </c>
    </row>
    <row r="380" spans="1:11" x14ac:dyDescent="0.25">
      <c r="A380" s="85" t="s">
        <v>755</v>
      </c>
      <c r="B380" s="85" t="s">
        <v>756</v>
      </c>
      <c r="C380" s="84" t="s">
        <v>25</v>
      </c>
      <c r="D380" s="84" t="s">
        <v>25</v>
      </c>
      <c r="E380" s="84" t="s">
        <v>25</v>
      </c>
      <c r="F380" s="84" t="s">
        <v>25</v>
      </c>
      <c r="G380" s="84" t="s">
        <v>25</v>
      </c>
      <c r="H380" s="76" t="s">
        <v>25</v>
      </c>
      <c r="I380" s="78" t="s">
        <v>25</v>
      </c>
      <c r="J380" s="548" t="s">
        <v>25</v>
      </c>
      <c r="K380" s="76" t="s">
        <v>9</v>
      </c>
    </row>
    <row r="381" spans="1:11" x14ac:dyDescent="0.25">
      <c r="A381" s="85" t="s">
        <v>757</v>
      </c>
      <c r="B381" s="85" t="s">
        <v>758</v>
      </c>
      <c r="C381" s="84" t="s">
        <v>25</v>
      </c>
      <c r="D381" s="84" t="s">
        <v>25</v>
      </c>
      <c r="E381" s="84" t="s">
        <v>25</v>
      </c>
      <c r="F381" s="84" t="s">
        <v>25</v>
      </c>
      <c r="G381" s="84" t="s">
        <v>25</v>
      </c>
      <c r="H381" s="76" t="s">
        <v>25</v>
      </c>
      <c r="I381" s="78" t="s">
        <v>25</v>
      </c>
      <c r="J381" s="548" t="s">
        <v>25</v>
      </c>
      <c r="K381" s="76" t="s">
        <v>9</v>
      </c>
    </row>
    <row r="382" spans="1:11" x14ac:dyDescent="0.25">
      <c r="A382" s="85" t="s">
        <v>759</v>
      </c>
      <c r="B382" s="85" t="s">
        <v>760</v>
      </c>
      <c r="C382" s="84" t="s">
        <v>25</v>
      </c>
      <c r="D382" s="84" t="s">
        <v>25</v>
      </c>
      <c r="E382" s="84" t="s">
        <v>25</v>
      </c>
      <c r="F382" s="84" t="s">
        <v>25</v>
      </c>
      <c r="G382" s="84" t="s">
        <v>25</v>
      </c>
      <c r="H382" s="76" t="s">
        <v>25</v>
      </c>
      <c r="I382" s="78" t="s">
        <v>25</v>
      </c>
      <c r="J382" s="548" t="s">
        <v>25</v>
      </c>
      <c r="K382" s="76" t="s">
        <v>9</v>
      </c>
    </row>
    <row r="383" spans="1:11" x14ac:dyDescent="0.25">
      <c r="A383" s="85" t="s">
        <v>761</v>
      </c>
      <c r="B383" s="85" t="s">
        <v>762</v>
      </c>
      <c r="C383" s="84" t="s">
        <v>25</v>
      </c>
      <c r="D383" s="84" t="s">
        <v>25</v>
      </c>
      <c r="E383" s="84" t="s">
        <v>25</v>
      </c>
      <c r="F383" s="84" t="s">
        <v>25</v>
      </c>
      <c r="G383" s="84" t="s">
        <v>25</v>
      </c>
      <c r="H383" s="76" t="s">
        <v>25</v>
      </c>
      <c r="I383" s="78" t="s">
        <v>25</v>
      </c>
      <c r="J383" s="548" t="s">
        <v>25</v>
      </c>
      <c r="K383" s="76" t="s">
        <v>9</v>
      </c>
    </row>
    <row r="384" spans="1:11" x14ac:dyDescent="0.25">
      <c r="A384" s="85" t="s">
        <v>763</v>
      </c>
      <c r="B384" s="85" t="s">
        <v>764</v>
      </c>
      <c r="C384" s="84" t="s">
        <v>25</v>
      </c>
      <c r="D384" s="84" t="s">
        <v>25</v>
      </c>
      <c r="E384" s="84" t="s">
        <v>25</v>
      </c>
      <c r="F384" s="84" t="s">
        <v>25</v>
      </c>
      <c r="G384" s="84" t="s">
        <v>25</v>
      </c>
      <c r="H384" s="76" t="s">
        <v>25</v>
      </c>
      <c r="I384" s="78" t="s">
        <v>25</v>
      </c>
      <c r="J384" s="548" t="s">
        <v>25</v>
      </c>
      <c r="K384" s="76" t="s">
        <v>9</v>
      </c>
    </row>
    <row r="385" spans="1:11" x14ac:dyDescent="0.25">
      <c r="A385" s="85" t="s">
        <v>765</v>
      </c>
      <c r="B385" s="85" t="s">
        <v>766</v>
      </c>
      <c r="C385" s="84" t="s">
        <v>25</v>
      </c>
      <c r="D385" s="84" t="s">
        <v>25</v>
      </c>
      <c r="E385" s="84" t="s">
        <v>25</v>
      </c>
      <c r="F385" s="84" t="s">
        <v>25</v>
      </c>
      <c r="G385" s="84" t="s">
        <v>25</v>
      </c>
      <c r="H385" s="76" t="s">
        <v>25</v>
      </c>
      <c r="I385" s="78" t="s">
        <v>25</v>
      </c>
      <c r="J385" s="548" t="s">
        <v>25</v>
      </c>
      <c r="K385" s="76" t="s">
        <v>32</v>
      </c>
    </row>
    <row r="386" spans="1:11" x14ac:dyDescent="0.25">
      <c r="A386" s="85" t="s">
        <v>767</v>
      </c>
      <c r="B386" s="85" t="s">
        <v>768</v>
      </c>
      <c r="C386" s="84" t="s">
        <v>25</v>
      </c>
      <c r="D386" s="84" t="s">
        <v>25</v>
      </c>
      <c r="E386" s="84" t="s">
        <v>25</v>
      </c>
      <c r="F386" s="84" t="s">
        <v>25</v>
      </c>
      <c r="G386" s="84" t="s">
        <v>25</v>
      </c>
      <c r="H386" s="76" t="s">
        <v>25</v>
      </c>
      <c r="I386" s="78" t="s">
        <v>25</v>
      </c>
      <c r="J386" s="548" t="s">
        <v>25</v>
      </c>
      <c r="K386" s="76" t="s">
        <v>9</v>
      </c>
    </row>
    <row r="387" spans="1:11" x14ac:dyDescent="0.25">
      <c r="A387" s="85" t="s">
        <v>769</v>
      </c>
      <c r="B387" s="85" t="s">
        <v>770</v>
      </c>
      <c r="C387" s="84" t="s">
        <v>25</v>
      </c>
      <c r="D387" s="84" t="s">
        <v>25</v>
      </c>
      <c r="E387" s="84" t="s">
        <v>25</v>
      </c>
      <c r="F387" s="84" t="s">
        <v>25</v>
      </c>
      <c r="G387" s="84" t="s">
        <v>25</v>
      </c>
      <c r="H387" s="76" t="s">
        <v>25</v>
      </c>
      <c r="I387" s="78" t="s">
        <v>25</v>
      </c>
      <c r="J387" s="548" t="s">
        <v>25</v>
      </c>
      <c r="K387" s="76" t="s">
        <v>9</v>
      </c>
    </row>
    <row r="388" spans="1:11" x14ac:dyDescent="0.25">
      <c r="A388" s="85" t="s">
        <v>771</v>
      </c>
      <c r="B388" s="85" t="s">
        <v>772</v>
      </c>
      <c r="C388" s="84" t="s">
        <v>25</v>
      </c>
      <c r="D388" s="84" t="s">
        <v>25</v>
      </c>
      <c r="E388" s="84" t="s">
        <v>25</v>
      </c>
      <c r="F388" s="84" t="s">
        <v>25</v>
      </c>
      <c r="G388" s="84" t="s">
        <v>25</v>
      </c>
      <c r="H388" s="76" t="s">
        <v>25</v>
      </c>
      <c r="I388" s="78" t="s">
        <v>25</v>
      </c>
      <c r="J388" s="548" t="s">
        <v>25</v>
      </c>
      <c r="K388" s="76" t="s">
        <v>9</v>
      </c>
    </row>
    <row r="389" spans="1:11" x14ac:dyDescent="0.25">
      <c r="A389" s="85" t="s">
        <v>773</v>
      </c>
      <c r="B389" s="85" t="s">
        <v>774</v>
      </c>
      <c r="C389" s="84" t="s">
        <v>25</v>
      </c>
      <c r="D389" s="84" t="s">
        <v>25</v>
      </c>
      <c r="E389" s="84" t="s">
        <v>25</v>
      </c>
      <c r="F389" s="84" t="s">
        <v>25</v>
      </c>
      <c r="G389" s="84" t="s">
        <v>25</v>
      </c>
      <c r="H389" s="76" t="s">
        <v>25</v>
      </c>
      <c r="I389" s="78" t="s">
        <v>25</v>
      </c>
      <c r="J389" s="548" t="s">
        <v>25</v>
      </c>
      <c r="K389" s="76" t="s">
        <v>9</v>
      </c>
    </row>
    <row r="390" spans="1:11" x14ac:dyDescent="0.25">
      <c r="A390" s="85" t="s">
        <v>775</v>
      </c>
      <c r="B390" s="85" t="s">
        <v>776</v>
      </c>
      <c r="C390" s="84" t="s">
        <v>25</v>
      </c>
      <c r="D390" s="84" t="s">
        <v>25</v>
      </c>
      <c r="E390" s="84" t="s">
        <v>25</v>
      </c>
      <c r="F390" s="84" t="s">
        <v>25</v>
      </c>
      <c r="G390" s="84" t="s">
        <v>25</v>
      </c>
      <c r="H390" s="76" t="s">
        <v>25</v>
      </c>
      <c r="I390" s="78" t="s">
        <v>25</v>
      </c>
      <c r="J390" s="548" t="s">
        <v>25</v>
      </c>
      <c r="K390" s="76" t="s">
        <v>9</v>
      </c>
    </row>
    <row r="391" spans="1:11" x14ac:dyDescent="0.25">
      <c r="A391" s="85" t="s">
        <v>777</v>
      </c>
      <c r="B391" s="85" t="s">
        <v>778</v>
      </c>
      <c r="C391" s="84" t="s">
        <v>25</v>
      </c>
      <c r="D391" s="84" t="s">
        <v>25</v>
      </c>
      <c r="E391" s="84" t="s">
        <v>25</v>
      </c>
      <c r="F391" s="84" t="s">
        <v>25</v>
      </c>
      <c r="G391" s="84" t="s">
        <v>25</v>
      </c>
      <c r="H391" s="76" t="s">
        <v>25</v>
      </c>
      <c r="I391" s="78" t="s">
        <v>25</v>
      </c>
      <c r="J391" s="548" t="s">
        <v>25</v>
      </c>
      <c r="K391" s="76" t="s">
        <v>9</v>
      </c>
    </row>
    <row r="392" spans="1:11" x14ac:dyDescent="0.25">
      <c r="A392" s="85" t="s">
        <v>779</v>
      </c>
      <c r="B392" s="85" t="s">
        <v>780</v>
      </c>
      <c r="C392" s="84" t="s">
        <v>25</v>
      </c>
      <c r="D392" s="84" t="s">
        <v>25</v>
      </c>
      <c r="E392" s="84" t="s">
        <v>25</v>
      </c>
      <c r="F392" s="84" t="s">
        <v>25</v>
      </c>
      <c r="G392" s="84" t="s">
        <v>25</v>
      </c>
      <c r="H392" s="76" t="s">
        <v>25</v>
      </c>
      <c r="I392" s="78" t="s">
        <v>25</v>
      </c>
      <c r="J392" s="548" t="s">
        <v>25</v>
      </c>
      <c r="K392" s="76" t="s">
        <v>9</v>
      </c>
    </row>
    <row r="393" spans="1:11" x14ac:dyDescent="0.25">
      <c r="A393" s="85" t="s">
        <v>781</v>
      </c>
      <c r="B393" s="85" t="s">
        <v>782</v>
      </c>
      <c r="C393" s="84" t="s">
        <v>25</v>
      </c>
      <c r="D393" s="84" t="s">
        <v>25</v>
      </c>
      <c r="E393" s="84" t="s">
        <v>25</v>
      </c>
      <c r="F393" s="84" t="s">
        <v>25</v>
      </c>
      <c r="G393" s="84" t="s">
        <v>25</v>
      </c>
      <c r="H393" s="76" t="s">
        <v>25</v>
      </c>
      <c r="I393" s="78" t="s">
        <v>25</v>
      </c>
      <c r="J393" s="548" t="s">
        <v>25</v>
      </c>
      <c r="K393" s="76" t="s">
        <v>9</v>
      </c>
    </row>
    <row r="394" spans="1:11" x14ac:dyDescent="0.25">
      <c r="A394" s="85" t="s">
        <v>783</v>
      </c>
      <c r="B394" s="85" t="s">
        <v>784</v>
      </c>
      <c r="C394" s="84" t="s">
        <v>25</v>
      </c>
      <c r="D394" s="84" t="s">
        <v>25</v>
      </c>
      <c r="E394" s="84" t="s">
        <v>25</v>
      </c>
      <c r="F394" s="84" t="s">
        <v>25</v>
      </c>
      <c r="G394" s="84" t="s">
        <v>25</v>
      </c>
      <c r="H394" s="76" t="s">
        <v>25</v>
      </c>
      <c r="I394" s="78" t="s">
        <v>25</v>
      </c>
      <c r="J394" s="548" t="s">
        <v>25</v>
      </c>
      <c r="K394" s="76" t="s">
        <v>32</v>
      </c>
    </row>
    <row r="395" spans="1:11" x14ac:dyDescent="0.25">
      <c r="A395" s="85" t="s">
        <v>785</v>
      </c>
      <c r="B395" s="85" t="s">
        <v>786</v>
      </c>
      <c r="C395" s="84" t="s">
        <v>25</v>
      </c>
      <c r="D395" s="84" t="s">
        <v>25</v>
      </c>
      <c r="E395" s="84" t="s">
        <v>25</v>
      </c>
      <c r="F395" s="84" t="s">
        <v>25</v>
      </c>
      <c r="G395" s="84" t="s">
        <v>25</v>
      </c>
      <c r="H395" s="76" t="s">
        <v>25</v>
      </c>
      <c r="I395" s="78" t="s">
        <v>25</v>
      </c>
      <c r="J395" s="548" t="s">
        <v>25</v>
      </c>
      <c r="K395" s="76" t="s">
        <v>9</v>
      </c>
    </row>
    <row r="396" spans="1:11" x14ac:dyDescent="0.25">
      <c r="A396" s="85" t="s">
        <v>787</v>
      </c>
      <c r="B396" s="85" t="s">
        <v>788</v>
      </c>
      <c r="C396" s="84" t="s">
        <v>25</v>
      </c>
      <c r="D396" s="84" t="s">
        <v>25</v>
      </c>
      <c r="E396" s="84" t="s">
        <v>25</v>
      </c>
      <c r="F396" s="84" t="s">
        <v>25</v>
      </c>
      <c r="G396" s="84" t="s">
        <v>25</v>
      </c>
      <c r="H396" s="76" t="s">
        <v>25</v>
      </c>
      <c r="I396" s="78" t="s">
        <v>25</v>
      </c>
      <c r="J396" s="548" t="s">
        <v>25</v>
      </c>
      <c r="K396" s="76" t="s">
        <v>9</v>
      </c>
    </row>
    <row r="397" spans="1:11" x14ac:dyDescent="0.25">
      <c r="A397" s="85" t="s">
        <v>789</v>
      </c>
      <c r="B397" s="85" t="s">
        <v>790</v>
      </c>
      <c r="C397" s="84" t="s">
        <v>25</v>
      </c>
      <c r="D397" s="84" t="s">
        <v>25</v>
      </c>
      <c r="E397" s="84" t="s">
        <v>25</v>
      </c>
      <c r="F397" s="84" t="s">
        <v>25</v>
      </c>
      <c r="G397" s="84" t="s">
        <v>25</v>
      </c>
      <c r="H397" s="76" t="s">
        <v>25</v>
      </c>
      <c r="I397" s="78" t="s">
        <v>25</v>
      </c>
      <c r="J397" s="548" t="s">
        <v>25</v>
      </c>
      <c r="K397" s="76" t="s">
        <v>9</v>
      </c>
    </row>
    <row r="398" spans="1:11" x14ac:dyDescent="0.25">
      <c r="A398" s="85" t="s">
        <v>791</v>
      </c>
      <c r="B398" s="85" t="s">
        <v>792</v>
      </c>
      <c r="C398" s="84" t="s">
        <v>25</v>
      </c>
      <c r="D398" s="84" t="s">
        <v>25</v>
      </c>
      <c r="E398" s="84" t="s">
        <v>25</v>
      </c>
      <c r="F398" s="84" t="s">
        <v>25</v>
      </c>
      <c r="G398" s="84" t="s">
        <v>25</v>
      </c>
      <c r="H398" s="76" t="s">
        <v>25</v>
      </c>
      <c r="I398" s="78" t="s">
        <v>25</v>
      </c>
      <c r="J398" s="548" t="s">
        <v>25</v>
      </c>
      <c r="K398" s="76" t="s">
        <v>9</v>
      </c>
    </row>
    <row r="399" spans="1:11" x14ac:dyDescent="0.25">
      <c r="A399" s="85" t="s">
        <v>793</v>
      </c>
      <c r="B399" s="85" t="s">
        <v>794</v>
      </c>
      <c r="C399" s="84" t="s">
        <v>25</v>
      </c>
      <c r="D399" s="84" t="s">
        <v>25</v>
      </c>
      <c r="E399" s="84" t="s">
        <v>25</v>
      </c>
      <c r="F399" s="84" t="s">
        <v>25</v>
      </c>
      <c r="G399" s="84" t="s">
        <v>25</v>
      </c>
      <c r="H399" s="76" t="s">
        <v>25</v>
      </c>
      <c r="I399" s="78" t="s">
        <v>25</v>
      </c>
      <c r="J399" s="548" t="s">
        <v>25</v>
      </c>
      <c r="K399" s="76" t="s">
        <v>9</v>
      </c>
    </row>
    <row r="400" spans="1:11" x14ac:dyDescent="0.25">
      <c r="A400" s="85" t="s">
        <v>795</v>
      </c>
      <c r="B400" s="85" t="s">
        <v>464</v>
      </c>
      <c r="C400" s="84" t="s">
        <v>25</v>
      </c>
      <c r="D400" s="84" t="s">
        <v>25</v>
      </c>
      <c r="E400" s="84" t="s">
        <v>25</v>
      </c>
      <c r="F400" s="84" t="s">
        <v>25</v>
      </c>
      <c r="G400" s="84" t="s">
        <v>25</v>
      </c>
      <c r="H400" s="76" t="s">
        <v>25</v>
      </c>
      <c r="I400" s="78" t="s">
        <v>25</v>
      </c>
      <c r="J400" s="548" t="s">
        <v>25</v>
      </c>
      <c r="K400" s="76" t="s">
        <v>32</v>
      </c>
    </row>
    <row r="401" spans="1:11" x14ac:dyDescent="0.25">
      <c r="A401" s="85" t="s">
        <v>796</v>
      </c>
      <c r="B401" s="85" t="s">
        <v>797</v>
      </c>
      <c r="C401" s="84" t="s">
        <v>25</v>
      </c>
      <c r="D401" s="84" t="s">
        <v>25</v>
      </c>
      <c r="E401" s="84" t="s">
        <v>25</v>
      </c>
      <c r="F401" s="84" t="s">
        <v>25</v>
      </c>
      <c r="G401" s="84" t="s">
        <v>25</v>
      </c>
      <c r="H401" s="76" t="s">
        <v>25</v>
      </c>
      <c r="I401" s="78" t="s">
        <v>25</v>
      </c>
      <c r="J401" s="548" t="s">
        <v>25</v>
      </c>
      <c r="K401" s="76" t="s">
        <v>9</v>
      </c>
    </row>
    <row r="402" spans="1:11" x14ac:dyDescent="0.25">
      <c r="A402" s="85" t="s">
        <v>798</v>
      </c>
      <c r="B402" s="85" t="s">
        <v>799</v>
      </c>
      <c r="C402" s="84" t="s">
        <v>25</v>
      </c>
      <c r="D402" s="84" t="s">
        <v>25</v>
      </c>
      <c r="E402" s="84" t="s">
        <v>25</v>
      </c>
      <c r="F402" s="84" t="s">
        <v>25</v>
      </c>
      <c r="G402" s="84" t="s">
        <v>25</v>
      </c>
      <c r="H402" s="76" t="s">
        <v>25</v>
      </c>
      <c r="I402" s="78" t="s">
        <v>25</v>
      </c>
      <c r="J402" s="548" t="s">
        <v>25</v>
      </c>
      <c r="K402" s="76" t="s">
        <v>9</v>
      </c>
    </row>
    <row r="403" spans="1:11" x14ac:dyDescent="0.25">
      <c r="A403" s="85" t="s">
        <v>800</v>
      </c>
      <c r="B403" s="85" t="s">
        <v>801</v>
      </c>
      <c r="C403" s="84" t="s">
        <v>25</v>
      </c>
      <c r="D403" s="84" t="s">
        <v>25</v>
      </c>
      <c r="E403" s="84" t="s">
        <v>25</v>
      </c>
      <c r="F403" s="84" t="s">
        <v>25</v>
      </c>
      <c r="G403" s="84" t="s">
        <v>25</v>
      </c>
      <c r="H403" s="76" t="s">
        <v>25</v>
      </c>
      <c r="I403" s="78" t="s">
        <v>25</v>
      </c>
      <c r="J403" s="548" t="s">
        <v>25</v>
      </c>
      <c r="K403" s="76" t="s">
        <v>9</v>
      </c>
    </row>
    <row r="404" spans="1:11" x14ac:dyDescent="0.25">
      <c r="A404" s="85" t="s">
        <v>802</v>
      </c>
      <c r="B404" s="85" t="s">
        <v>803</v>
      </c>
      <c r="C404" s="84" t="s">
        <v>25</v>
      </c>
      <c r="D404" s="84" t="s">
        <v>25</v>
      </c>
      <c r="E404" s="84" t="s">
        <v>25</v>
      </c>
      <c r="F404" s="84" t="s">
        <v>25</v>
      </c>
      <c r="G404" s="84" t="s">
        <v>25</v>
      </c>
      <c r="H404" s="76" t="s">
        <v>25</v>
      </c>
      <c r="I404" s="78" t="s">
        <v>25</v>
      </c>
      <c r="J404" s="548" t="s">
        <v>25</v>
      </c>
      <c r="K404" s="76" t="s">
        <v>9</v>
      </c>
    </row>
    <row r="405" spans="1:11" x14ac:dyDescent="0.25">
      <c r="A405" s="85" t="s">
        <v>804</v>
      </c>
      <c r="B405" s="85" t="s">
        <v>805</v>
      </c>
      <c r="C405" s="84" t="s">
        <v>25</v>
      </c>
      <c r="D405" s="84" t="s">
        <v>25</v>
      </c>
      <c r="E405" s="84" t="s">
        <v>25</v>
      </c>
      <c r="F405" s="84" t="s">
        <v>25</v>
      </c>
      <c r="G405" s="84" t="s">
        <v>25</v>
      </c>
      <c r="H405" s="76" t="s">
        <v>25</v>
      </c>
      <c r="I405" s="78" t="s">
        <v>25</v>
      </c>
      <c r="J405" s="548" t="s">
        <v>25</v>
      </c>
      <c r="K405" s="76" t="s">
        <v>9</v>
      </c>
    </row>
    <row r="406" spans="1:11" x14ac:dyDescent="0.25">
      <c r="A406" s="85" t="s">
        <v>806</v>
      </c>
      <c r="B406" s="85" t="s">
        <v>807</v>
      </c>
      <c r="C406" s="84" t="s">
        <v>25</v>
      </c>
      <c r="D406" s="84" t="s">
        <v>25</v>
      </c>
      <c r="E406" s="84" t="s">
        <v>25</v>
      </c>
      <c r="F406" s="84" t="s">
        <v>25</v>
      </c>
      <c r="G406" s="84" t="s">
        <v>25</v>
      </c>
      <c r="H406" s="76" t="s">
        <v>25</v>
      </c>
      <c r="I406" s="78" t="s">
        <v>25</v>
      </c>
      <c r="J406" s="548" t="s">
        <v>25</v>
      </c>
      <c r="K406" s="76" t="s">
        <v>9</v>
      </c>
    </row>
    <row r="407" spans="1:11" x14ac:dyDescent="0.25">
      <c r="A407" s="85" t="s">
        <v>808</v>
      </c>
      <c r="B407" s="85" t="s">
        <v>809</v>
      </c>
      <c r="C407" s="84" t="s">
        <v>25</v>
      </c>
      <c r="D407" s="84" t="s">
        <v>25</v>
      </c>
      <c r="E407" s="84" t="s">
        <v>25</v>
      </c>
      <c r="F407" s="84" t="s">
        <v>25</v>
      </c>
      <c r="G407" s="84" t="s">
        <v>25</v>
      </c>
      <c r="H407" s="76" t="s">
        <v>25</v>
      </c>
      <c r="I407" s="78" t="s">
        <v>25</v>
      </c>
      <c r="J407" s="548" t="s">
        <v>25</v>
      </c>
      <c r="K407" s="76" t="s">
        <v>9</v>
      </c>
    </row>
    <row r="408" spans="1:11" x14ac:dyDescent="0.25">
      <c r="A408" s="85" t="s">
        <v>810</v>
      </c>
      <c r="B408" s="85" t="s">
        <v>811</v>
      </c>
      <c r="C408" s="84" t="s">
        <v>25</v>
      </c>
      <c r="D408" s="84" t="s">
        <v>25</v>
      </c>
      <c r="E408" s="84" t="s">
        <v>25</v>
      </c>
      <c r="F408" s="84" t="s">
        <v>25</v>
      </c>
      <c r="G408" s="84" t="s">
        <v>25</v>
      </c>
      <c r="H408" s="76" t="s">
        <v>25</v>
      </c>
      <c r="I408" s="78" t="s">
        <v>25</v>
      </c>
      <c r="J408" s="548" t="s">
        <v>25</v>
      </c>
      <c r="K408" s="76" t="s">
        <v>9</v>
      </c>
    </row>
    <row r="409" spans="1:11" x14ac:dyDescent="0.25">
      <c r="A409" s="85" t="s">
        <v>812</v>
      </c>
      <c r="B409" s="85" t="s">
        <v>813</v>
      </c>
      <c r="C409" s="84" t="s">
        <v>25</v>
      </c>
      <c r="D409" s="84" t="s">
        <v>25</v>
      </c>
      <c r="E409" s="84" t="s">
        <v>25</v>
      </c>
      <c r="F409" s="84" t="s">
        <v>25</v>
      </c>
      <c r="G409" s="84" t="s">
        <v>25</v>
      </c>
      <c r="H409" s="76" t="s">
        <v>25</v>
      </c>
      <c r="I409" s="78" t="s">
        <v>25</v>
      </c>
      <c r="J409" s="548" t="s">
        <v>25</v>
      </c>
      <c r="K409" s="76" t="s">
        <v>9</v>
      </c>
    </row>
    <row r="410" spans="1:11" x14ac:dyDescent="0.25">
      <c r="A410" s="85" t="s">
        <v>814</v>
      </c>
      <c r="B410" s="85" t="s">
        <v>815</v>
      </c>
      <c r="C410" s="84" t="s">
        <v>25</v>
      </c>
      <c r="D410" s="84" t="s">
        <v>25</v>
      </c>
      <c r="E410" s="84" t="s">
        <v>25</v>
      </c>
      <c r="F410" s="84" t="s">
        <v>25</v>
      </c>
      <c r="G410" s="84" t="s">
        <v>25</v>
      </c>
      <c r="H410" s="76" t="s">
        <v>25</v>
      </c>
      <c r="I410" s="78" t="s">
        <v>25</v>
      </c>
      <c r="J410" s="548" t="s">
        <v>25</v>
      </c>
      <c r="K410" s="76" t="s">
        <v>9</v>
      </c>
    </row>
    <row r="411" spans="1:11" x14ac:dyDescent="0.25">
      <c r="A411" s="85" t="s">
        <v>816</v>
      </c>
      <c r="B411" s="85" t="s">
        <v>817</v>
      </c>
      <c r="C411" s="84" t="s">
        <v>25</v>
      </c>
      <c r="D411" s="84" t="s">
        <v>25</v>
      </c>
      <c r="E411" s="84" t="s">
        <v>25</v>
      </c>
      <c r="F411" s="84" t="s">
        <v>25</v>
      </c>
      <c r="G411" s="84" t="s">
        <v>25</v>
      </c>
      <c r="H411" s="76" t="s">
        <v>25</v>
      </c>
      <c r="I411" s="78" t="s">
        <v>25</v>
      </c>
      <c r="J411" s="548" t="s">
        <v>25</v>
      </c>
      <c r="K411" s="76" t="s">
        <v>9</v>
      </c>
    </row>
    <row r="412" spans="1:11" x14ac:dyDescent="0.25">
      <c r="A412" s="85" t="s">
        <v>818</v>
      </c>
      <c r="B412" s="85" t="s">
        <v>819</v>
      </c>
      <c r="C412" s="84" t="s">
        <v>25</v>
      </c>
      <c r="D412" s="84" t="s">
        <v>25</v>
      </c>
      <c r="E412" s="84" t="s">
        <v>25</v>
      </c>
      <c r="F412" s="84" t="s">
        <v>25</v>
      </c>
      <c r="G412" s="84" t="s">
        <v>25</v>
      </c>
      <c r="H412" s="76" t="s">
        <v>25</v>
      </c>
      <c r="I412" s="78" t="s">
        <v>25</v>
      </c>
      <c r="J412" s="548" t="s">
        <v>25</v>
      </c>
      <c r="K412" s="76" t="s">
        <v>9</v>
      </c>
    </row>
    <row r="413" spans="1:11" x14ac:dyDescent="0.25">
      <c r="A413" s="85" t="s">
        <v>820</v>
      </c>
      <c r="B413" s="85" t="s">
        <v>821</v>
      </c>
      <c r="C413" s="84" t="s">
        <v>25</v>
      </c>
      <c r="D413" s="84" t="s">
        <v>25</v>
      </c>
      <c r="E413" s="84" t="s">
        <v>25</v>
      </c>
      <c r="F413" s="84" t="s">
        <v>25</v>
      </c>
      <c r="G413" s="84" t="s">
        <v>25</v>
      </c>
      <c r="H413" s="76" t="s">
        <v>25</v>
      </c>
      <c r="I413" s="78" t="s">
        <v>25</v>
      </c>
      <c r="J413" s="548" t="s">
        <v>25</v>
      </c>
      <c r="K413" s="76" t="s">
        <v>9</v>
      </c>
    </row>
    <row r="414" spans="1:11" x14ac:dyDescent="0.25">
      <c r="A414" s="85" t="s">
        <v>822</v>
      </c>
      <c r="B414" s="85" t="s">
        <v>823</v>
      </c>
      <c r="C414" s="84" t="s">
        <v>25</v>
      </c>
      <c r="D414" s="84" t="s">
        <v>25</v>
      </c>
      <c r="E414" s="84" t="s">
        <v>25</v>
      </c>
      <c r="F414" s="84" t="s">
        <v>25</v>
      </c>
      <c r="G414" s="84" t="s">
        <v>25</v>
      </c>
      <c r="H414" s="76" t="s">
        <v>25</v>
      </c>
      <c r="I414" s="78" t="s">
        <v>25</v>
      </c>
      <c r="J414" s="548" t="s">
        <v>25</v>
      </c>
      <c r="K414" s="76" t="s">
        <v>9</v>
      </c>
    </row>
    <row r="415" spans="1:11" x14ac:dyDescent="0.25">
      <c r="A415" s="85" t="s">
        <v>824</v>
      </c>
      <c r="B415" s="85" t="s">
        <v>825</v>
      </c>
      <c r="C415" s="84" t="s">
        <v>25</v>
      </c>
      <c r="D415" s="84" t="s">
        <v>25</v>
      </c>
      <c r="E415" s="84" t="s">
        <v>25</v>
      </c>
      <c r="F415" s="84" t="s">
        <v>25</v>
      </c>
      <c r="G415" s="84" t="s">
        <v>25</v>
      </c>
      <c r="H415" s="76" t="s">
        <v>25</v>
      </c>
      <c r="I415" s="78" t="s">
        <v>25</v>
      </c>
      <c r="J415" s="548" t="s">
        <v>25</v>
      </c>
      <c r="K415" s="76" t="s">
        <v>9</v>
      </c>
    </row>
    <row r="416" spans="1:11" x14ac:dyDescent="0.25">
      <c r="A416" s="85" t="s">
        <v>826</v>
      </c>
      <c r="B416" s="85" t="s">
        <v>827</v>
      </c>
      <c r="C416" s="84" t="s">
        <v>25</v>
      </c>
      <c r="D416" s="84" t="s">
        <v>25</v>
      </c>
      <c r="E416" s="84" t="s">
        <v>25</v>
      </c>
      <c r="F416" s="84" t="s">
        <v>25</v>
      </c>
      <c r="G416" s="84" t="s">
        <v>25</v>
      </c>
      <c r="H416" s="76" t="s">
        <v>25</v>
      </c>
      <c r="I416" s="78" t="s">
        <v>25</v>
      </c>
      <c r="J416" s="548" t="s">
        <v>25</v>
      </c>
      <c r="K416" s="76" t="s">
        <v>9</v>
      </c>
    </row>
    <row r="417" spans="1:11" x14ac:dyDescent="0.25">
      <c r="A417" s="85" t="s">
        <v>828</v>
      </c>
      <c r="B417" s="85" t="s">
        <v>829</v>
      </c>
      <c r="C417" s="84" t="s">
        <v>25</v>
      </c>
      <c r="D417" s="84" t="s">
        <v>25</v>
      </c>
      <c r="E417" s="84" t="s">
        <v>25</v>
      </c>
      <c r="F417" s="84" t="s">
        <v>25</v>
      </c>
      <c r="G417" s="84" t="s">
        <v>25</v>
      </c>
      <c r="H417" s="76" t="s">
        <v>25</v>
      </c>
      <c r="I417" s="78" t="s">
        <v>25</v>
      </c>
      <c r="J417" s="548" t="s">
        <v>25</v>
      </c>
      <c r="K417" s="76" t="s">
        <v>9</v>
      </c>
    </row>
    <row r="418" spans="1:11" x14ac:dyDescent="0.25">
      <c r="A418" s="85" t="s">
        <v>830</v>
      </c>
      <c r="B418" s="85" t="s">
        <v>831</v>
      </c>
      <c r="C418" s="84" t="s">
        <v>25</v>
      </c>
      <c r="D418" s="84" t="s">
        <v>25</v>
      </c>
      <c r="E418" s="84" t="s">
        <v>25</v>
      </c>
      <c r="F418" s="84" t="s">
        <v>25</v>
      </c>
      <c r="G418" s="84" t="s">
        <v>25</v>
      </c>
      <c r="H418" s="76" t="s">
        <v>25</v>
      </c>
      <c r="I418" s="78" t="s">
        <v>25</v>
      </c>
      <c r="J418" s="548" t="s">
        <v>25</v>
      </c>
      <c r="K418" s="76" t="s">
        <v>9</v>
      </c>
    </row>
    <row r="419" spans="1:11" x14ac:dyDescent="0.25">
      <c r="A419" s="85" t="s">
        <v>832</v>
      </c>
      <c r="B419" s="85" t="s">
        <v>833</v>
      </c>
      <c r="C419" s="84" t="s">
        <v>25</v>
      </c>
      <c r="D419" s="84" t="s">
        <v>25</v>
      </c>
      <c r="E419" s="84" t="s">
        <v>25</v>
      </c>
      <c r="F419" s="84" t="s">
        <v>25</v>
      </c>
      <c r="G419" s="84" t="s">
        <v>25</v>
      </c>
      <c r="H419" s="76" t="s">
        <v>25</v>
      </c>
      <c r="I419" s="78" t="s">
        <v>25</v>
      </c>
      <c r="J419" s="548" t="s">
        <v>25</v>
      </c>
      <c r="K419" s="76" t="s">
        <v>9</v>
      </c>
    </row>
    <row r="420" spans="1:11" x14ac:dyDescent="0.25">
      <c r="A420" s="85" t="s">
        <v>834</v>
      </c>
      <c r="B420" s="85" t="s">
        <v>835</v>
      </c>
      <c r="C420" s="84" t="s">
        <v>25</v>
      </c>
      <c r="D420" s="84" t="s">
        <v>25</v>
      </c>
      <c r="E420" s="84" t="s">
        <v>25</v>
      </c>
      <c r="F420" s="84" t="s">
        <v>25</v>
      </c>
      <c r="G420" s="84" t="s">
        <v>25</v>
      </c>
      <c r="H420" s="76" t="s">
        <v>25</v>
      </c>
      <c r="I420" s="78" t="s">
        <v>25</v>
      </c>
      <c r="J420" s="548" t="s">
        <v>25</v>
      </c>
      <c r="K420" s="76" t="s">
        <v>9</v>
      </c>
    </row>
    <row r="421" spans="1:11" x14ac:dyDescent="0.25">
      <c r="A421" s="85" t="s">
        <v>836</v>
      </c>
      <c r="B421" s="85" t="s">
        <v>837</v>
      </c>
      <c r="C421" s="84" t="s">
        <v>25</v>
      </c>
      <c r="D421" s="84" t="s">
        <v>25</v>
      </c>
      <c r="E421" s="84" t="s">
        <v>25</v>
      </c>
      <c r="F421" s="84" t="s">
        <v>25</v>
      </c>
      <c r="G421" s="84" t="s">
        <v>25</v>
      </c>
      <c r="H421" s="76" t="s">
        <v>25</v>
      </c>
      <c r="I421" s="78" t="s">
        <v>25</v>
      </c>
      <c r="J421" s="548" t="s">
        <v>25</v>
      </c>
      <c r="K421" s="76" t="s">
        <v>32</v>
      </c>
    </row>
    <row r="422" spans="1:11" x14ac:dyDescent="0.25">
      <c r="A422" s="85" t="s">
        <v>838</v>
      </c>
      <c r="B422" s="85" t="s">
        <v>839</v>
      </c>
      <c r="C422" s="84" t="s">
        <v>25</v>
      </c>
      <c r="D422" s="84" t="s">
        <v>25</v>
      </c>
      <c r="E422" s="84" t="s">
        <v>25</v>
      </c>
      <c r="F422" s="84" t="s">
        <v>25</v>
      </c>
      <c r="G422" s="84" t="s">
        <v>25</v>
      </c>
      <c r="H422" s="76" t="s">
        <v>25</v>
      </c>
      <c r="I422" s="78" t="s">
        <v>25</v>
      </c>
      <c r="J422" s="548" t="s">
        <v>25</v>
      </c>
      <c r="K422" s="76" t="s">
        <v>9</v>
      </c>
    </row>
    <row r="423" spans="1:11" x14ac:dyDescent="0.25">
      <c r="A423" s="85" t="s">
        <v>840</v>
      </c>
      <c r="B423" s="85" t="s">
        <v>841</v>
      </c>
      <c r="C423" s="84" t="s">
        <v>25</v>
      </c>
      <c r="D423" s="84" t="s">
        <v>25</v>
      </c>
      <c r="E423" s="84" t="s">
        <v>25</v>
      </c>
      <c r="F423" s="84" t="s">
        <v>25</v>
      </c>
      <c r="G423" s="84" t="s">
        <v>25</v>
      </c>
      <c r="H423" s="76" t="s">
        <v>25</v>
      </c>
      <c r="I423" s="78" t="s">
        <v>25</v>
      </c>
      <c r="J423" s="548" t="s">
        <v>25</v>
      </c>
      <c r="K423" s="76" t="s">
        <v>9</v>
      </c>
    </row>
    <row r="424" spans="1:11" x14ac:dyDescent="0.25">
      <c r="A424" s="85" t="s">
        <v>842</v>
      </c>
      <c r="B424" s="85" t="s">
        <v>843</v>
      </c>
      <c r="C424" s="84" t="s">
        <v>25</v>
      </c>
      <c r="D424" s="84" t="s">
        <v>25</v>
      </c>
      <c r="E424" s="84" t="s">
        <v>25</v>
      </c>
      <c r="F424" s="84" t="s">
        <v>25</v>
      </c>
      <c r="G424" s="84" t="s">
        <v>25</v>
      </c>
      <c r="H424" s="76" t="s">
        <v>25</v>
      </c>
      <c r="I424" s="78" t="s">
        <v>25</v>
      </c>
      <c r="J424" s="548" t="s">
        <v>25</v>
      </c>
      <c r="K424" s="76" t="s">
        <v>9</v>
      </c>
    </row>
    <row r="425" spans="1:11" x14ac:dyDescent="0.25">
      <c r="A425" s="85" t="s">
        <v>844</v>
      </c>
      <c r="B425" s="85" t="s">
        <v>845</v>
      </c>
      <c r="C425" s="84" t="s">
        <v>25</v>
      </c>
      <c r="D425" s="84" t="s">
        <v>25</v>
      </c>
      <c r="E425" s="84" t="s">
        <v>25</v>
      </c>
      <c r="F425" s="84" t="s">
        <v>25</v>
      </c>
      <c r="G425" s="84" t="s">
        <v>25</v>
      </c>
      <c r="H425" s="76" t="s">
        <v>25</v>
      </c>
      <c r="I425" s="78" t="s">
        <v>25</v>
      </c>
      <c r="J425" s="548" t="s">
        <v>25</v>
      </c>
      <c r="K425" s="76" t="s">
        <v>9</v>
      </c>
    </row>
    <row r="426" spans="1:11" x14ac:dyDescent="0.25">
      <c r="A426" s="85" t="s">
        <v>846</v>
      </c>
      <c r="B426" s="85" t="s">
        <v>847</v>
      </c>
      <c r="C426" s="84" t="s">
        <v>25</v>
      </c>
      <c r="D426" s="84" t="s">
        <v>25</v>
      </c>
      <c r="E426" s="84" t="s">
        <v>25</v>
      </c>
      <c r="F426" s="84" t="s">
        <v>25</v>
      </c>
      <c r="G426" s="84" t="s">
        <v>25</v>
      </c>
      <c r="H426" s="76" t="s">
        <v>25</v>
      </c>
      <c r="I426" s="78" t="s">
        <v>25</v>
      </c>
      <c r="J426" s="548" t="s">
        <v>25</v>
      </c>
      <c r="K426" s="76" t="s">
        <v>9</v>
      </c>
    </row>
    <row r="427" spans="1:11" x14ac:dyDescent="0.25">
      <c r="A427" s="85" t="s">
        <v>848</v>
      </c>
      <c r="B427" s="85" t="s">
        <v>849</v>
      </c>
      <c r="C427" s="84" t="s">
        <v>25</v>
      </c>
      <c r="D427" s="84" t="s">
        <v>25</v>
      </c>
      <c r="E427" s="84" t="s">
        <v>25</v>
      </c>
      <c r="F427" s="84" t="s">
        <v>25</v>
      </c>
      <c r="G427" s="84" t="s">
        <v>25</v>
      </c>
      <c r="H427" s="76" t="s">
        <v>25</v>
      </c>
      <c r="I427" s="78" t="s">
        <v>25</v>
      </c>
      <c r="J427" s="548" t="s">
        <v>25</v>
      </c>
      <c r="K427" s="76" t="s">
        <v>9</v>
      </c>
    </row>
    <row r="428" spans="1:11" x14ac:dyDescent="0.25">
      <c r="A428" s="85" t="s">
        <v>850</v>
      </c>
      <c r="B428" s="85" t="s">
        <v>851</v>
      </c>
      <c r="C428" s="84" t="s">
        <v>25</v>
      </c>
      <c r="D428" s="84" t="s">
        <v>25</v>
      </c>
      <c r="E428" s="84" t="s">
        <v>25</v>
      </c>
      <c r="F428" s="84" t="s">
        <v>25</v>
      </c>
      <c r="G428" s="84" t="s">
        <v>25</v>
      </c>
      <c r="H428" s="76" t="s">
        <v>25</v>
      </c>
      <c r="I428" s="78" t="s">
        <v>25</v>
      </c>
      <c r="J428" s="548" t="s">
        <v>25</v>
      </c>
      <c r="K428" s="76" t="s">
        <v>9</v>
      </c>
    </row>
    <row r="429" spans="1:11" x14ac:dyDescent="0.25">
      <c r="A429" s="85" t="s">
        <v>852</v>
      </c>
      <c r="B429" s="85" t="s">
        <v>853</v>
      </c>
      <c r="C429" s="84" t="s">
        <v>25</v>
      </c>
      <c r="D429" s="84" t="s">
        <v>25</v>
      </c>
      <c r="E429" s="84" t="s">
        <v>25</v>
      </c>
      <c r="F429" s="84" t="s">
        <v>25</v>
      </c>
      <c r="G429" s="84" t="s">
        <v>25</v>
      </c>
      <c r="H429" s="76" t="s">
        <v>25</v>
      </c>
      <c r="I429" s="78" t="s">
        <v>25</v>
      </c>
      <c r="J429" s="548" t="s">
        <v>25</v>
      </c>
      <c r="K429" s="76" t="s">
        <v>32</v>
      </c>
    </row>
    <row r="430" spans="1:11" x14ac:dyDescent="0.25">
      <c r="A430" s="85" t="s">
        <v>854</v>
      </c>
      <c r="B430" s="85" t="s">
        <v>855</v>
      </c>
      <c r="C430" s="84" t="s">
        <v>25</v>
      </c>
      <c r="D430" s="84" t="s">
        <v>25</v>
      </c>
      <c r="E430" s="84" t="s">
        <v>25</v>
      </c>
      <c r="F430" s="84" t="s">
        <v>25</v>
      </c>
      <c r="G430" s="84" t="s">
        <v>25</v>
      </c>
      <c r="H430" s="76" t="s">
        <v>25</v>
      </c>
      <c r="I430" s="78" t="s">
        <v>25</v>
      </c>
      <c r="J430" s="548" t="s">
        <v>25</v>
      </c>
      <c r="K430" s="76" t="s">
        <v>32</v>
      </c>
    </row>
    <row r="431" spans="1:11" x14ac:dyDescent="0.25">
      <c r="A431" s="85" t="s">
        <v>856</v>
      </c>
      <c r="B431" s="85" t="s">
        <v>286</v>
      </c>
      <c r="C431" s="84" t="s">
        <v>25</v>
      </c>
      <c r="D431" s="84" t="s">
        <v>25</v>
      </c>
      <c r="E431" s="84" t="s">
        <v>25</v>
      </c>
      <c r="F431" s="84" t="s">
        <v>25</v>
      </c>
      <c r="G431" s="84" t="s">
        <v>25</v>
      </c>
      <c r="H431" s="76" t="s">
        <v>25</v>
      </c>
      <c r="I431" s="78" t="s">
        <v>25</v>
      </c>
      <c r="J431" s="548" t="s">
        <v>25</v>
      </c>
      <c r="K431" s="76" t="s">
        <v>32</v>
      </c>
    </row>
    <row r="432" spans="1:11" x14ac:dyDescent="0.25">
      <c r="A432" s="85" t="s">
        <v>857</v>
      </c>
      <c r="B432" s="85" t="s">
        <v>858</v>
      </c>
      <c r="C432" s="84" t="s">
        <v>25</v>
      </c>
      <c r="D432" s="84" t="s">
        <v>25</v>
      </c>
      <c r="E432" s="84" t="s">
        <v>25</v>
      </c>
      <c r="F432" s="84" t="s">
        <v>25</v>
      </c>
      <c r="G432" s="84" t="s">
        <v>25</v>
      </c>
      <c r="H432" s="76" t="s">
        <v>25</v>
      </c>
      <c r="I432" s="78" t="s">
        <v>25</v>
      </c>
      <c r="J432" s="548" t="s">
        <v>25</v>
      </c>
      <c r="K432" s="76" t="s">
        <v>32</v>
      </c>
    </row>
    <row r="433" spans="1:11" x14ac:dyDescent="0.25">
      <c r="A433" s="85" t="s">
        <v>859</v>
      </c>
      <c r="B433" s="85" t="s">
        <v>136</v>
      </c>
      <c r="C433" s="84" t="s">
        <v>25</v>
      </c>
      <c r="D433" s="84" t="s">
        <v>25</v>
      </c>
      <c r="E433" s="84" t="s">
        <v>25</v>
      </c>
      <c r="F433" s="84" t="s">
        <v>25</v>
      </c>
      <c r="G433" s="84" t="s">
        <v>25</v>
      </c>
      <c r="H433" s="76" t="s">
        <v>25</v>
      </c>
      <c r="I433" s="78" t="s">
        <v>25</v>
      </c>
      <c r="J433" s="548" t="s">
        <v>25</v>
      </c>
      <c r="K433" s="76" t="s">
        <v>32</v>
      </c>
    </row>
    <row r="434" spans="1:11" x14ac:dyDescent="0.25">
      <c r="A434" s="85" t="s">
        <v>860</v>
      </c>
      <c r="B434" s="85" t="s">
        <v>861</v>
      </c>
      <c r="C434" s="84" t="s">
        <v>25</v>
      </c>
      <c r="D434" s="84" t="s">
        <v>25</v>
      </c>
      <c r="E434" s="84" t="s">
        <v>25</v>
      </c>
      <c r="F434" s="84" t="s">
        <v>25</v>
      </c>
      <c r="G434" s="84" t="s">
        <v>25</v>
      </c>
      <c r="H434" s="76" t="s">
        <v>25</v>
      </c>
      <c r="I434" s="78" t="s">
        <v>25</v>
      </c>
      <c r="J434" s="548" t="s">
        <v>25</v>
      </c>
      <c r="K434" s="76" t="s">
        <v>9</v>
      </c>
    </row>
    <row r="435" spans="1:11" x14ac:dyDescent="0.25">
      <c r="A435" s="85" t="s">
        <v>862</v>
      </c>
      <c r="B435" s="85" t="s">
        <v>863</v>
      </c>
      <c r="C435" s="84" t="s">
        <v>25</v>
      </c>
      <c r="D435" s="84" t="s">
        <v>25</v>
      </c>
      <c r="E435" s="84" t="s">
        <v>25</v>
      </c>
      <c r="F435" s="84" t="s">
        <v>25</v>
      </c>
      <c r="G435" s="84" t="s">
        <v>25</v>
      </c>
      <c r="H435" s="76" t="s">
        <v>25</v>
      </c>
      <c r="I435" s="78" t="s">
        <v>25</v>
      </c>
      <c r="J435" s="548" t="s">
        <v>25</v>
      </c>
      <c r="K435" s="76" t="s">
        <v>9</v>
      </c>
    </row>
    <row r="436" spans="1:11" x14ac:dyDescent="0.25">
      <c r="A436" s="85" t="s">
        <v>864</v>
      </c>
      <c r="B436" s="85" t="s">
        <v>865</v>
      </c>
      <c r="C436" s="84" t="s">
        <v>25</v>
      </c>
      <c r="D436" s="84" t="s">
        <v>25</v>
      </c>
      <c r="E436" s="84" t="s">
        <v>25</v>
      </c>
      <c r="F436" s="84" t="s">
        <v>25</v>
      </c>
      <c r="G436" s="84" t="s">
        <v>25</v>
      </c>
      <c r="H436" s="76" t="s">
        <v>25</v>
      </c>
      <c r="I436" s="78" t="s">
        <v>25</v>
      </c>
      <c r="J436" s="548" t="s">
        <v>25</v>
      </c>
      <c r="K436" s="76" t="s">
        <v>9</v>
      </c>
    </row>
    <row r="437" spans="1:11" x14ac:dyDescent="0.25">
      <c r="A437" s="85" t="s">
        <v>866</v>
      </c>
      <c r="B437" s="85" t="s">
        <v>867</v>
      </c>
      <c r="C437" s="84" t="s">
        <v>25</v>
      </c>
      <c r="D437" s="84" t="s">
        <v>25</v>
      </c>
      <c r="E437" s="84" t="s">
        <v>25</v>
      </c>
      <c r="F437" s="84" t="s">
        <v>25</v>
      </c>
      <c r="G437" s="84" t="s">
        <v>25</v>
      </c>
      <c r="H437" s="76" t="s">
        <v>25</v>
      </c>
      <c r="I437" s="78" t="s">
        <v>25</v>
      </c>
      <c r="J437" s="548" t="s">
        <v>25</v>
      </c>
      <c r="K437" s="76" t="s">
        <v>9</v>
      </c>
    </row>
    <row r="438" spans="1:11" x14ac:dyDescent="0.25">
      <c r="A438" s="85" t="s">
        <v>868</v>
      </c>
      <c r="B438" s="85" t="s">
        <v>869</v>
      </c>
      <c r="C438" s="84" t="s">
        <v>25</v>
      </c>
      <c r="D438" s="84" t="s">
        <v>25</v>
      </c>
      <c r="E438" s="84" t="s">
        <v>25</v>
      </c>
      <c r="F438" s="84" t="s">
        <v>25</v>
      </c>
      <c r="G438" s="84" t="s">
        <v>25</v>
      </c>
      <c r="H438" s="76" t="s">
        <v>25</v>
      </c>
      <c r="I438" s="78" t="s">
        <v>25</v>
      </c>
      <c r="J438" s="548" t="s">
        <v>25</v>
      </c>
      <c r="K438" s="76" t="s">
        <v>9</v>
      </c>
    </row>
    <row r="439" spans="1:11" x14ac:dyDescent="0.25">
      <c r="A439" s="85" t="s">
        <v>870</v>
      </c>
      <c r="B439" s="85" t="s">
        <v>871</v>
      </c>
      <c r="C439" s="84" t="s">
        <v>25</v>
      </c>
      <c r="D439" s="84" t="s">
        <v>25</v>
      </c>
      <c r="E439" s="84" t="s">
        <v>25</v>
      </c>
      <c r="F439" s="84" t="s">
        <v>25</v>
      </c>
      <c r="G439" s="84" t="s">
        <v>25</v>
      </c>
      <c r="H439" s="76" t="s">
        <v>25</v>
      </c>
      <c r="I439" s="78" t="s">
        <v>25</v>
      </c>
      <c r="J439" s="548" t="s">
        <v>25</v>
      </c>
      <c r="K439" s="76" t="s">
        <v>9</v>
      </c>
    </row>
    <row r="440" spans="1:11" x14ac:dyDescent="0.25">
      <c r="A440" s="85" t="s">
        <v>872</v>
      </c>
      <c r="B440" s="85" t="s">
        <v>873</v>
      </c>
      <c r="C440" s="84" t="s">
        <v>25</v>
      </c>
      <c r="D440" s="84" t="s">
        <v>25</v>
      </c>
      <c r="E440" s="84" t="s">
        <v>25</v>
      </c>
      <c r="F440" s="84" t="s">
        <v>25</v>
      </c>
      <c r="G440" s="84" t="s">
        <v>25</v>
      </c>
      <c r="H440" s="76" t="s">
        <v>25</v>
      </c>
      <c r="I440" s="78" t="s">
        <v>25</v>
      </c>
      <c r="J440" s="548" t="s">
        <v>25</v>
      </c>
      <c r="K440" s="76" t="s">
        <v>9</v>
      </c>
    </row>
    <row r="441" spans="1:11" x14ac:dyDescent="0.25">
      <c r="A441" s="85" t="s">
        <v>874</v>
      </c>
      <c r="B441" s="85" t="s">
        <v>875</v>
      </c>
      <c r="C441" s="84" t="s">
        <v>25</v>
      </c>
      <c r="D441" s="84" t="s">
        <v>25</v>
      </c>
      <c r="E441" s="84" t="s">
        <v>25</v>
      </c>
      <c r="F441" s="84" t="s">
        <v>25</v>
      </c>
      <c r="G441" s="84" t="s">
        <v>25</v>
      </c>
      <c r="H441" s="76" t="s">
        <v>25</v>
      </c>
      <c r="I441" s="78" t="s">
        <v>25</v>
      </c>
      <c r="J441" s="548" t="s">
        <v>25</v>
      </c>
      <c r="K441" s="76" t="s">
        <v>9</v>
      </c>
    </row>
    <row r="442" spans="1:11" x14ac:dyDescent="0.25">
      <c r="A442" s="85" t="s">
        <v>876</v>
      </c>
      <c r="B442" s="85" t="s">
        <v>877</v>
      </c>
      <c r="C442" s="84" t="s">
        <v>25</v>
      </c>
      <c r="D442" s="84" t="s">
        <v>25</v>
      </c>
      <c r="E442" s="84" t="s">
        <v>25</v>
      </c>
      <c r="F442" s="84" t="s">
        <v>25</v>
      </c>
      <c r="G442" s="84" t="s">
        <v>25</v>
      </c>
      <c r="H442" s="76" t="s">
        <v>25</v>
      </c>
      <c r="I442" s="78" t="s">
        <v>25</v>
      </c>
      <c r="J442" s="548" t="s">
        <v>25</v>
      </c>
      <c r="K442" s="76" t="s">
        <v>9</v>
      </c>
    </row>
    <row r="443" spans="1:11" x14ac:dyDescent="0.25">
      <c r="A443" s="85" t="s">
        <v>878</v>
      </c>
      <c r="B443" s="85" t="s">
        <v>879</v>
      </c>
      <c r="C443" s="84" t="s">
        <v>25</v>
      </c>
      <c r="D443" s="84" t="s">
        <v>25</v>
      </c>
      <c r="E443" s="84" t="s">
        <v>25</v>
      </c>
      <c r="F443" s="84" t="s">
        <v>25</v>
      </c>
      <c r="G443" s="84" t="s">
        <v>25</v>
      </c>
      <c r="H443" s="76" t="s">
        <v>25</v>
      </c>
      <c r="I443" s="78" t="s">
        <v>25</v>
      </c>
      <c r="J443" s="548" t="s">
        <v>25</v>
      </c>
      <c r="K443" s="76" t="s">
        <v>9</v>
      </c>
    </row>
    <row r="444" spans="1:11" x14ac:dyDescent="0.25">
      <c r="A444" s="85" t="s">
        <v>880</v>
      </c>
      <c r="B444" s="85" t="s">
        <v>881</v>
      </c>
      <c r="C444" s="84" t="s">
        <v>25</v>
      </c>
      <c r="D444" s="84" t="s">
        <v>25</v>
      </c>
      <c r="E444" s="84" t="s">
        <v>25</v>
      </c>
      <c r="F444" s="84" t="s">
        <v>25</v>
      </c>
      <c r="G444" s="84" t="s">
        <v>25</v>
      </c>
      <c r="H444" s="76" t="s">
        <v>25</v>
      </c>
      <c r="I444" s="78" t="s">
        <v>25</v>
      </c>
      <c r="J444" s="548" t="s">
        <v>25</v>
      </c>
      <c r="K444" s="76" t="s">
        <v>9</v>
      </c>
    </row>
    <row r="445" spans="1:11" x14ac:dyDescent="0.25">
      <c r="A445" s="85" t="s">
        <v>882</v>
      </c>
      <c r="B445" s="85" t="s">
        <v>883</v>
      </c>
      <c r="C445" s="84" t="s">
        <v>25</v>
      </c>
      <c r="D445" s="84" t="s">
        <v>25</v>
      </c>
      <c r="E445" s="84" t="s">
        <v>25</v>
      </c>
      <c r="F445" s="84" t="s">
        <v>25</v>
      </c>
      <c r="G445" s="84" t="s">
        <v>25</v>
      </c>
      <c r="H445" s="76" t="s">
        <v>25</v>
      </c>
      <c r="I445" s="78" t="s">
        <v>25</v>
      </c>
      <c r="J445" s="548" t="s">
        <v>25</v>
      </c>
      <c r="K445" s="76" t="s">
        <v>9</v>
      </c>
    </row>
    <row r="446" spans="1:11" x14ac:dyDescent="0.25">
      <c r="A446" s="85" t="s">
        <v>884</v>
      </c>
      <c r="B446" s="85" t="s">
        <v>885</v>
      </c>
      <c r="C446" s="84" t="s">
        <v>25</v>
      </c>
      <c r="D446" s="84" t="s">
        <v>25</v>
      </c>
      <c r="E446" s="84" t="s">
        <v>25</v>
      </c>
      <c r="F446" s="84" t="s">
        <v>25</v>
      </c>
      <c r="G446" s="84" t="s">
        <v>25</v>
      </c>
      <c r="H446" s="76" t="s">
        <v>25</v>
      </c>
      <c r="I446" s="78" t="s">
        <v>25</v>
      </c>
      <c r="J446" s="548" t="s">
        <v>25</v>
      </c>
      <c r="K446" s="76" t="s">
        <v>9</v>
      </c>
    </row>
    <row r="447" spans="1:11" x14ac:dyDescent="0.25">
      <c r="A447" s="85" t="s">
        <v>886</v>
      </c>
      <c r="B447" s="85" t="s">
        <v>887</v>
      </c>
      <c r="C447" s="84" t="s">
        <v>25</v>
      </c>
      <c r="D447" s="84" t="s">
        <v>25</v>
      </c>
      <c r="E447" s="84" t="s">
        <v>25</v>
      </c>
      <c r="F447" s="84" t="s">
        <v>25</v>
      </c>
      <c r="G447" s="84" t="s">
        <v>25</v>
      </c>
      <c r="H447" s="76" t="s">
        <v>25</v>
      </c>
      <c r="I447" s="78" t="s">
        <v>25</v>
      </c>
      <c r="J447" s="548" t="s">
        <v>25</v>
      </c>
      <c r="K447" s="76" t="s">
        <v>9</v>
      </c>
    </row>
    <row r="448" spans="1:11" x14ac:dyDescent="0.25">
      <c r="A448" s="85" t="s">
        <v>888</v>
      </c>
      <c r="B448" s="85" t="s">
        <v>889</v>
      </c>
      <c r="C448" s="84" t="s">
        <v>25</v>
      </c>
      <c r="D448" s="84" t="s">
        <v>25</v>
      </c>
      <c r="E448" s="84" t="s">
        <v>25</v>
      </c>
      <c r="F448" s="84" t="s">
        <v>25</v>
      </c>
      <c r="G448" s="84" t="s">
        <v>25</v>
      </c>
      <c r="H448" s="76" t="s">
        <v>25</v>
      </c>
      <c r="I448" s="78" t="s">
        <v>25</v>
      </c>
      <c r="J448" s="548" t="s">
        <v>25</v>
      </c>
      <c r="K448" s="76" t="s">
        <v>32</v>
      </c>
    </row>
    <row r="449" spans="1:11" x14ac:dyDescent="0.25">
      <c r="A449" s="85" t="s">
        <v>890</v>
      </c>
      <c r="B449" s="85" t="s">
        <v>891</v>
      </c>
      <c r="C449" s="84" t="s">
        <v>25</v>
      </c>
      <c r="D449" s="84" t="s">
        <v>25</v>
      </c>
      <c r="E449" s="84" t="s">
        <v>25</v>
      </c>
      <c r="F449" s="84" t="s">
        <v>25</v>
      </c>
      <c r="G449" s="84" t="s">
        <v>25</v>
      </c>
      <c r="H449" s="76" t="s">
        <v>25</v>
      </c>
      <c r="I449" s="78" t="s">
        <v>25</v>
      </c>
      <c r="J449" s="548" t="s">
        <v>25</v>
      </c>
      <c r="K449" s="76" t="s">
        <v>9</v>
      </c>
    </row>
    <row r="450" spans="1:11" x14ac:dyDescent="0.25">
      <c r="A450" s="85" t="s">
        <v>892</v>
      </c>
      <c r="B450" s="85" t="s">
        <v>893</v>
      </c>
      <c r="C450" s="84" t="s">
        <v>25</v>
      </c>
      <c r="D450" s="84" t="s">
        <v>25</v>
      </c>
      <c r="E450" s="84" t="s">
        <v>25</v>
      </c>
      <c r="F450" s="84" t="s">
        <v>25</v>
      </c>
      <c r="G450" s="84" t="s">
        <v>25</v>
      </c>
      <c r="H450" s="76" t="s">
        <v>25</v>
      </c>
      <c r="I450" s="78" t="s">
        <v>25</v>
      </c>
      <c r="J450" s="548" t="s">
        <v>25</v>
      </c>
      <c r="K450" s="76" t="s">
        <v>9</v>
      </c>
    </row>
    <row r="451" spans="1:11" x14ac:dyDescent="0.25">
      <c r="A451" s="85" t="s">
        <v>894</v>
      </c>
      <c r="B451" s="85" t="s">
        <v>895</v>
      </c>
      <c r="C451" s="84" t="s">
        <v>25</v>
      </c>
      <c r="D451" s="84" t="s">
        <v>25</v>
      </c>
      <c r="E451" s="84" t="s">
        <v>25</v>
      </c>
      <c r="F451" s="84" t="s">
        <v>25</v>
      </c>
      <c r="G451" s="84" t="s">
        <v>25</v>
      </c>
      <c r="H451" s="76" t="s">
        <v>25</v>
      </c>
      <c r="I451" s="78" t="s">
        <v>25</v>
      </c>
      <c r="J451" s="548" t="s">
        <v>25</v>
      </c>
      <c r="K451" s="76" t="s">
        <v>9</v>
      </c>
    </row>
    <row r="452" spans="1:11" x14ac:dyDescent="0.25">
      <c r="A452" s="85" t="s">
        <v>896</v>
      </c>
      <c r="B452" s="85" t="s">
        <v>897</v>
      </c>
      <c r="C452" s="84" t="s">
        <v>25</v>
      </c>
      <c r="D452" s="84" t="s">
        <v>25</v>
      </c>
      <c r="E452" s="84" t="s">
        <v>25</v>
      </c>
      <c r="F452" s="84" t="s">
        <v>25</v>
      </c>
      <c r="G452" s="84" t="s">
        <v>25</v>
      </c>
      <c r="H452" s="76" t="s">
        <v>25</v>
      </c>
      <c r="I452" s="78" t="s">
        <v>25</v>
      </c>
      <c r="J452" s="548" t="s">
        <v>25</v>
      </c>
      <c r="K452" s="76" t="s">
        <v>9</v>
      </c>
    </row>
    <row r="453" spans="1:11" x14ac:dyDescent="0.25">
      <c r="A453" s="85" t="s">
        <v>898</v>
      </c>
      <c r="B453" s="85" t="s">
        <v>899</v>
      </c>
      <c r="C453" s="84" t="s">
        <v>25</v>
      </c>
      <c r="D453" s="84" t="s">
        <v>25</v>
      </c>
      <c r="E453" s="84" t="s">
        <v>25</v>
      </c>
      <c r="F453" s="84" t="s">
        <v>25</v>
      </c>
      <c r="G453" s="84" t="s">
        <v>25</v>
      </c>
      <c r="H453" s="76" t="s">
        <v>25</v>
      </c>
      <c r="I453" s="78" t="s">
        <v>25</v>
      </c>
      <c r="J453" s="548" t="s">
        <v>25</v>
      </c>
      <c r="K453" s="76" t="s">
        <v>9</v>
      </c>
    </row>
    <row r="454" spans="1:11" x14ac:dyDescent="0.25">
      <c r="A454" s="85" t="s">
        <v>900</v>
      </c>
      <c r="B454" s="85" t="s">
        <v>901</v>
      </c>
      <c r="C454" s="84" t="s">
        <v>25</v>
      </c>
      <c r="D454" s="84" t="s">
        <v>25</v>
      </c>
      <c r="E454" s="84" t="s">
        <v>25</v>
      </c>
      <c r="F454" s="84" t="s">
        <v>25</v>
      </c>
      <c r="G454" s="84" t="s">
        <v>25</v>
      </c>
      <c r="H454" s="76" t="s">
        <v>25</v>
      </c>
      <c r="I454" s="78" t="s">
        <v>25</v>
      </c>
      <c r="J454" s="548" t="s">
        <v>25</v>
      </c>
      <c r="K454" s="76" t="s">
        <v>9</v>
      </c>
    </row>
    <row r="455" spans="1:11" x14ac:dyDescent="0.25">
      <c r="A455" s="85" t="s">
        <v>902</v>
      </c>
      <c r="B455" s="85" t="s">
        <v>136</v>
      </c>
      <c r="C455" s="84" t="s">
        <v>25</v>
      </c>
      <c r="D455" s="84" t="s">
        <v>25</v>
      </c>
      <c r="E455" s="84" t="s">
        <v>25</v>
      </c>
      <c r="F455" s="84" t="s">
        <v>25</v>
      </c>
      <c r="G455" s="84" t="s">
        <v>25</v>
      </c>
      <c r="H455" s="76" t="s">
        <v>25</v>
      </c>
      <c r="I455" s="78" t="s">
        <v>25</v>
      </c>
      <c r="J455" s="548" t="s">
        <v>25</v>
      </c>
      <c r="K455" s="76" t="s">
        <v>32</v>
      </c>
    </row>
    <row r="456" spans="1:11" x14ac:dyDescent="0.25">
      <c r="A456" s="85" t="s">
        <v>903</v>
      </c>
      <c r="B456" s="85" t="s">
        <v>904</v>
      </c>
      <c r="C456" s="84" t="s">
        <v>25</v>
      </c>
      <c r="D456" s="84" t="s">
        <v>25</v>
      </c>
      <c r="E456" s="84" t="s">
        <v>25</v>
      </c>
      <c r="F456" s="84" t="s">
        <v>25</v>
      </c>
      <c r="G456" s="84" t="s">
        <v>25</v>
      </c>
      <c r="H456" s="76" t="s">
        <v>25</v>
      </c>
      <c r="I456" s="78" t="s">
        <v>25</v>
      </c>
      <c r="J456" s="548" t="s">
        <v>25</v>
      </c>
      <c r="K456" s="76" t="s">
        <v>9</v>
      </c>
    </row>
    <row r="457" spans="1:11" x14ac:dyDescent="0.25">
      <c r="A457" s="85" t="s">
        <v>905</v>
      </c>
      <c r="B457" s="85" t="s">
        <v>906</v>
      </c>
      <c r="C457" s="84" t="s">
        <v>25</v>
      </c>
      <c r="D457" s="84" t="s">
        <v>25</v>
      </c>
      <c r="E457" s="84" t="s">
        <v>25</v>
      </c>
      <c r="F457" s="84" t="s">
        <v>25</v>
      </c>
      <c r="G457" s="84" t="s">
        <v>25</v>
      </c>
      <c r="H457" s="76" t="s">
        <v>25</v>
      </c>
      <c r="I457" s="78" t="s">
        <v>25</v>
      </c>
      <c r="J457" s="548" t="s">
        <v>25</v>
      </c>
      <c r="K457" s="76" t="s">
        <v>9</v>
      </c>
    </row>
    <row r="458" spans="1:11" x14ac:dyDescent="0.25">
      <c r="A458" s="85" t="s">
        <v>907</v>
      </c>
      <c r="B458" s="85" t="s">
        <v>908</v>
      </c>
      <c r="C458" s="84" t="s">
        <v>25</v>
      </c>
      <c r="D458" s="84" t="s">
        <v>25</v>
      </c>
      <c r="E458" s="84" t="s">
        <v>25</v>
      </c>
      <c r="F458" s="84" t="s">
        <v>25</v>
      </c>
      <c r="G458" s="84" t="s">
        <v>25</v>
      </c>
      <c r="H458" s="76" t="s">
        <v>25</v>
      </c>
      <c r="I458" s="78" t="s">
        <v>25</v>
      </c>
      <c r="J458" s="548" t="s">
        <v>25</v>
      </c>
      <c r="K458" s="76" t="s">
        <v>9</v>
      </c>
    </row>
    <row r="459" spans="1:11" x14ac:dyDescent="0.25">
      <c r="A459" s="85" t="s">
        <v>909</v>
      </c>
      <c r="B459" s="85" t="s">
        <v>910</v>
      </c>
      <c r="C459" s="84" t="s">
        <v>25</v>
      </c>
      <c r="D459" s="84" t="s">
        <v>25</v>
      </c>
      <c r="E459" s="84" t="s">
        <v>25</v>
      </c>
      <c r="F459" s="84" t="s">
        <v>25</v>
      </c>
      <c r="G459" s="84" t="s">
        <v>25</v>
      </c>
      <c r="H459" s="76" t="s">
        <v>25</v>
      </c>
      <c r="I459" s="78" t="s">
        <v>25</v>
      </c>
      <c r="J459" s="548" t="s">
        <v>25</v>
      </c>
      <c r="K459" s="76" t="s">
        <v>9</v>
      </c>
    </row>
    <row r="460" spans="1:11" x14ac:dyDescent="0.25">
      <c r="A460" s="951" t="s">
        <v>911</v>
      </c>
      <c r="B460" s="951" t="s">
        <v>912</v>
      </c>
      <c r="C460" s="952" t="s">
        <v>25</v>
      </c>
      <c r="D460" s="952" t="s">
        <v>25</v>
      </c>
      <c r="E460" s="952" t="s">
        <v>25</v>
      </c>
      <c r="F460" s="952" t="s">
        <v>25</v>
      </c>
      <c r="G460" s="952" t="s">
        <v>25</v>
      </c>
      <c r="H460" s="953" t="s">
        <v>25</v>
      </c>
      <c r="I460" s="954" t="s">
        <v>25</v>
      </c>
      <c r="J460" s="548" t="s">
        <v>25</v>
      </c>
      <c r="K460" s="76" t="s">
        <v>32</v>
      </c>
    </row>
    <row r="461" spans="1:11" x14ac:dyDescent="0.25">
      <c r="A461" s="951" t="s">
        <v>913</v>
      </c>
      <c r="B461" s="951" t="s">
        <v>914</v>
      </c>
      <c r="C461" s="952" t="s">
        <v>25</v>
      </c>
      <c r="D461" s="952" t="s">
        <v>25</v>
      </c>
      <c r="E461" s="952" t="s">
        <v>25</v>
      </c>
      <c r="F461" s="952" t="s">
        <v>25</v>
      </c>
      <c r="G461" s="952" t="s">
        <v>25</v>
      </c>
      <c r="H461" s="953" t="s">
        <v>25</v>
      </c>
      <c r="I461" s="954" t="s">
        <v>25</v>
      </c>
      <c r="J461" s="548" t="s">
        <v>25</v>
      </c>
      <c r="K461" s="76" t="s">
        <v>32</v>
      </c>
    </row>
    <row r="462" spans="1:11" x14ac:dyDescent="0.25">
      <c r="A462" s="951" t="s">
        <v>915</v>
      </c>
      <c r="B462" s="951" t="s">
        <v>916</v>
      </c>
      <c r="C462" s="952" t="s">
        <v>25</v>
      </c>
      <c r="D462" s="952" t="s">
        <v>25</v>
      </c>
      <c r="E462" s="952" t="s">
        <v>25</v>
      </c>
      <c r="F462" s="952" t="s">
        <v>25</v>
      </c>
      <c r="G462" s="952" t="s">
        <v>25</v>
      </c>
      <c r="H462" s="953" t="s">
        <v>25</v>
      </c>
      <c r="I462" s="954" t="s">
        <v>25</v>
      </c>
      <c r="J462" s="548" t="s">
        <v>25</v>
      </c>
      <c r="K462" s="76" t="s">
        <v>32</v>
      </c>
    </row>
    <row r="463" spans="1:11" x14ac:dyDescent="0.25">
      <c r="A463" s="85" t="s">
        <v>917</v>
      </c>
      <c r="B463" s="85" t="s">
        <v>918</v>
      </c>
      <c r="C463" s="84" t="s">
        <v>25</v>
      </c>
      <c r="D463" s="84" t="s">
        <v>25</v>
      </c>
      <c r="E463" s="84" t="s">
        <v>25</v>
      </c>
      <c r="F463" s="84" t="s">
        <v>25</v>
      </c>
      <c r="G463" s="84" t="s">
        <v>25</v>
      </c>
      <c r="H463" s="76" t="s">
        <v>25</v>
      </c>
      <c r="I463" s="78" t="s">
        <v>25</v>
      </c>
      <c r="J463" s="548" t="s">
        <v>25</v>
      </c>
      <c r="K463" s="76" t="s">
        <v>9</v>
      </c>
    </row>
    <row r="464" spans="1:11" x14ac:dyDescent="0.25">
      <c r="A464" s="85" t="s">
        <v>919</v>
      </c>
      <c r="B464" s="85" t="s">
        <v>920</v>
      </c>
      <c r="C464" s="84" t="s">
        <v>25</v>
      </c>
      <c r="D464" s="84" t="s">
        <v>25</v>
      </c>
      <c r="E464" s="84" t="s">
        <v>25</v>
      </c>
      <c r="F464" s="84" t="s">
        <v>25</v>
      </c>
      <c r="G464" s="84" t="s">
        <v>25</v>
      </c>
      <c r="H464" s="76" t="s">
        <v>25</v>
      </c>
      <c r="I464" s="78" t="s">
        <v>25</v>
      </c>
      <c r="J464" s="548" t="s">
        <v>25</v>
      </c>
      <c r="K464" s="76" t="s">
        <v>9</v>
      </c>
    </row>
    <row r="465" spans="1:11" x14ac:dyDescent="0.25">
      <c r="A465" s="85" t="s">
        <v>921</v>
      </c>
      <c r="B465" s="85" t="s">
        <v>922</v>
      </c>
      <c r="C465" s="84" t="s">
        <v>25</v>
      </c>
      <c r="D465" s="84" t="s">
        <v>25</v>
      </c>
      <c r="E465" s="84" t="s">
        <v>25</v>
      </c>
      <c r="F465" s="84" t="s">
        <v>25</v>
      </c>
      <c r="G465" s="84" t="s">
        <v>25</v>
      </c>
      <c r="H465" s="76" t="s">
        <v>25</v>
      </c>
      <c r="I465" s="78" t="s">
        <v>25</v>
      </c>
      <c r="J465" s="548" t="s">
        <v>25</v>
      </c>
      <c r="K465" s="76" t="s">
        <v>9</v>
      </c>
    </row>
    <row r="466" spans="1:11" x14ac:dyDescent="0.25">
      <c r="A466" s="85" t="s">
        <v>923</v>
      </c>
      <c r="B466" s="85" t="s">
        <v>924</v>
      </c>
      <c r="C466" s="84" t="s">
        <v>25</v>
      </c>
      <c r="D466" s="84" t="s">
        <v>25</v>
      </c>
      <c r="E466" s="84" t="s">
        <v>25</v>
      </c>
      <c r="F466" s="84" t="s">
        <v>25</v>
      </c>
      <c r="G466" s="84" t="s">
        <v>25</v>
      </c>
      <c r="H466" s="76" t="s">
        <v>25</v>
      </c>
      <c r="I466" s="78" t="s">
        <v>25</v>
      </c>
      <c r="J466" s="548" t="s">
        <v>25</v>
      </c>
      <c r="K466" s="76" t="s">
        <v>9</v>
      </c>
    </row>
    <row r="467" spans="1:11" x14ac:dyDescent="0.25">
      <c r="A467" s="85" t="s">
        <v>925</v>
      </c>
      <c r="B467" s="85" t="s">
        <v>926</v>
      </c>
      <c r="C467" s="84" t="s">
        <v>25</v>
      </c>
      <c r="D467" s="84" t="s">
        <v>25</v>
      </c>
      <c r="E467" s="84" t="s">
        <v>25</v>
      </c>
      <c r="F467" s="84" t="s">
        <v>25</v>
      </c>
      <c r="G467" s="84" t="s">
        <v>25</v>
      </c>
      <c r="H467" s="76" t="s">
        <v>25</v>
      </c>
      <c r="I467" s="78" t="s">
        <v>25</v>
      </c>
      <c r="J467" s="548" t="s">
        <v>25</v>
      </c>
      <c r="K467" s="76" t="s">
        <v>32</v>
      </c>
    </row>
    <row r="468" spans="1:11" x14ac:dyDescent="0.25">
      <c r="A468" s="85" t="s">
        <v>927</v>
      </c>
      <c r="B468" s="85" t="s">
        <v>928</v>
      </c>
      <c r="C468" s="84" t="s">
        <v>25</v>
      </c>
      <c r="D468" s="84" t="s">
        <v>25</v>
      </c>
      <c r="E468" s="84" t="s">
        <v>25</v>
      </c>
      <c r="F468" s="84" t="s">
        <v>25</v>
      </c>
      <c r="G468" s="84" t="s">
        <v>25</v>
      </c>
      <c r="H468" s="76" t="s">
        <v>25</v>
      </c>
      <c r="I468" s="78" t="s">
        <v>25</v>
      </c>
      <c r="J468" s="548" t="s">
        <v>25</v>
      </c>
      <c r="K468" s="76" t="s">
        <v>9</v>
      </c>
    </row>
    <row r="469" spans="1:11" x14ac:dyDescent="0.25">
      <c r="A469" s="85" t="s">
        <v>929</v>
      </c>
      <c r="B469" s="85" t="s">
        <v>930</v>
      </c>
      <c r="C469" s="84" t="s">
        <v>25</v>
      </c>
      <c r="D469" s="84" t="s">
        <v>25</v>
      </c>
      <c r="E469" s="84" t="s">
        <v>25</v>
      </c>
      <c r="F469" s="84" t="s">
        <v>25</v>
      </c>
      <c r="G469" s="84" t="s">
        <v>25</v>
      </c>
      <c r="H469" s="76" t="s">
        <v>25</v>
      </c>
      <c r="I469" s="78" t="s">
        <v>25</v>
      </c>
      <c r="J469" s="548" t="s">
        <v>25</v>
      </c>
      <c r="K469" s="76" t="s">
        <v>9</v>
      </c>
    </row>
    <row r="470" spans="1:11" x14ac:dyDescent="0.25">
      <c r="A470" s="85" t="s">
        <v>931</v>
      </c>
      <c r="B470" s="85" t="s">
        <v>932</v>
      </c>
      <c r="C470" s="84" t="s">
        <v>25</v>
      </c>
      <c r="D470" s="84" t="s">
        <v>25</v>
      </c>
      <c r="E470" s="84" t="s">
        <v>25</v>
      </c>
      <c r="F470" s="84" t="s">
        <v>25</v>
      </c>
      <c r="G470" s="84" t="s">
        <v>25</v>
      </c>
      <c r="H470" s="76" t="s">
        <v>25</v>
      </c>
      <c r="I470" s="78" t="s">
        <v>25</v>
      </c>
      <c r="J470" s="548" t="s">
        <v>25</v>
      </c>
      <c r="K470" s="76" t="s">
        <v>9</v>
      </c>
    </row>
    <row r="471" spans="1:11" x14ac:dyDescent="0.25">
      <c r="A471" s="85" t="s">
        <v>933</v>
      </c>
      <c r="B471" s="85" t="s">
        <v>934</v>
      </c>
      <c r="C471" s="84" t="s">
        <v>25</v>
      </c>
      <c r="D471" s="84" t="s">
        <v>25</v>
      </c>
      <c r="E471" s="84" t="s">
        <v>25</v>
      </c>
      <c r="F471" s="84" t="s">
        <v>25</v>
      </c>
      <c r="G471" s="84" t="s">
        <v>25</v>
      </c>
      <c r="H471" s="76" t="s">
        <v>25</v>
      </c>
      <c r="I471" s="78" t="s">
        <v>25</v>
      </c>
      <c r="J471" s="548" t="s">
        <v>25</v>
      </c>
      <c r="K471" s="76" t="s">
        <v>9</v>
      </c>
    </row>
    <row r="472" spans="1:11" x14ac:dyDescent="0.25">
      <c r="A472" s="85" t="s">
        <v>935</v>
      </c>
      <c r="B472" s="85" t="s">
        <v>936</v>
      </c>
      <c r="C472" s="84" t="s">
        <v>25</v>
      </c>
      <c r="D472" s="84" t="s">
        <v>25</v>
      </c>
      <c r="E472" s="84" t="s">
        <v>25</v>
      </c>
      <c r="F472" s="84" t="s">
        <v>25</v>
      </c>
      <c r="G472" s="84" t="s">
        <v>25</v>
      </c>
      <c r="H472" s="76" t="s">
        <v>25</v>
      </c>
      <c r="I472" s="78" t="s">
        <v>25</v>
      </c>
      <c r="J472" s="548" t="s">
        <v>25</v>
      </c>
      <c r="K472" s="76" t="s">
        <v>32</v>
      </c>
    </row>
    <row r="473" spans="1:11" x14ac:dyDescent="0.25">
      <c r="A473" s="85" t="s">
        <v>937</v>
      </c>
      <c r="B473" s="85" t="s">
        <v>938</v>
      </c>
      <c r="C473" s="84" t="s">
        <v>25</v>
      </c>
      <c r="D473" s="84" t="s">
        <v>25</v>
      </c>
      <c r="E473" s="84" t="s">
        <v>25</v>
      </c>
      <c r="F473" s="84" t="s">
        <v>25</v>
      </c>
      <c r="G473" s="84" t="s">
        <v>25</v>
      </c>
      <c r="H473" s="76" t="s">
        <v>25</v>
      </c>
      <c r="I473" s="78" t="s">
        <v>25</v>
      </c>
      <c r="J473" s="548" t="s">
        <v>25</v>
      </c>
      <c r="K473" s="76" t="s">
        <v>9</v>
      </c>
    </row>
    <row r="474" spans="1:11" x14ac:dyDescent="0.25">
      <c r="A474" s="85" t="s">
        <v>939</v>
      </c>
      <c r="B474" s="85" t="s">
        <v>940</v>
      </c>
      <c r="C474" s="84" t="s">
        <v>25</v>
      </c>
      <c r="D474" s="84" t="s">
        <v>25</v>
      </c>
      <c r="E474" s="84" t="s">
        <v>25</v>
      </c>
      <c r="F474" s="84" t="s">
        <v>25</v>
      </c>
      <c r="G474" s="84" t="s">
        <v>25</v>
      </c>
      <c r="H474" s="76" t="s">
        <v>25</v>
      </c>
      <c r="I474" s="78" t="s">
        <v>25</v>
      </c>
      <c r="J474" s="548" t="s">
        <v>25</v>
      </c>
      <c r="K474" s="76" t="s">
        <v>9</v>
      </c>
    </row>
    <row r="475" spans="1:11" x14ac:dyDescent="0.25">
      <c r="A475" s="85" t="s">
        <v>941</v>
      </c>
      <c r="B475" s="85" t="s">
        <v>942</v>
      </c>
      <c r="C475" s="84" t="s">
        <v>25</v>
      </c>
      <c r="D475" s="84" t="s">
        <v>25</v>
      </c>
      <c r="E475" s="84" t="s">
        <v>25</v>
      </c>
      <c r="F475" s="84" t="s">
        <v>25</v>
      </c>
      <c r="G475" s="84" t="s">
        <v>25</v>
      </c>
      <c r="H475" s="76" t="s">
        <v>25</v>
      </c>
      <c r="I475" s="78" t="s">
        <v>25</v>
      </c>
      <c r="J475" s="548" t="s">
        <v>25</v>
      </c>
      <c r="K475" s="76" t="s">
        <v>9</v>
      </c>
    </row>
    <row r="476" spans="1:11" x14ac:dyDescent="0.25">
      <c r="A476" s="85" t="s">
        <v>943</v>
      </c>
      <c r="B476" s="85" t="s">
        <v>944</v>
      </c>
      <c r="C476" s="84" t="s">
        <v>25</v>
      </c>
      <c r="D476" s="84" t="s">
        <v>25</v>
      </c>
      <c r="E476" s="84" t="s">
        <v>25</v>
      </c>
      <c r="F476" s="84" t="s">
        <v>25</v>
      </c>
      <c r="G476" s="84" t="s">
        <v>25</v>
      </c>
      <c r="H476" s="76" t="s">
        <v>25</v>
      </c>
      <c r="I476" s="78" t="s">
        <v>25</v>
      </c>
      <c r="J476" s="548" t="s">
        <v>25</v>
      </c>
      <c r="K476" s="76" t="s">
        <v>9</v>
      </c>
    </row>
    <row r="477" spans="1:11" x14ac:dyDescent="0.25">
      <c r="A477" s="85" t="s">
        <v>945</v>
      </c>
      <c r="B477" s="85" t="s">
        <v>946</v>
      </c>
      <c r="C477" s="84" t="s">
        <v>25</v>
      </c>
      <c r="D477" s="84" t="s">
        <v>25</v>
      </c>
      <c r="E477" s="84" t="s">
        <v>25</v>
      </c>
      <c r="F477" s="84" t="s">
        <v>25</v>
      </c>
      <c r="G477" s="84" t="s">
        <v>25</v>
      </c>
      <c r="H477" s="76" t="s">
        <v>25</v>
      </c>
      <c r="I477" s="78" t="s">
        <v>25</v>
      </c>
      <c r="J477" s="548" t="s">
        <v>25</v>
      </c>
      <c r="K477" s="76" t="s">
        <v>9</v>
      </c>
    </row>
    <row r="478" spans="1:11" x14ac:dyDescent="0.25">
      <c r="A478" s="85" t="s">
        <v>947</v>
      </c>
      <c r="B478" s="85" t="s">
        <v>948</v>
      </c>
      <c r="C478" s="84" t="s">
        <v>25</v>
      </c>
      <c r="D478" s="84" t="s">
        <v>25</v>
      </c>
      <c r="E478" s="84" t="s">
        <v>25</v>
      </c>
      <c r="F478" s="84" t="s">
        <v>25</v>
      </c>
      <c r="G478" s="84" t="s">
        <v>25</v>
      </c>
      <c r="H478" s="76" t="s">
        <v>25</v>
      </c>
      <c r="I478" s="78" t="s">
        <v>25</v>
      </c>
      <c r="J478" s="548" t="s">
        <v>25</v>
      </c>
      <c r="K478" s="76" t="s">
        <v>9</v>
      </c>
    </row>
    <row r="479" spans="1:11" x14ac:dyDescent="0.25">
      <c r="A479" s="85" t="s">
        <v>949</v>
      </c>
      <c r="B479" s="85" t="s">
        <v>950</v>
      </c>
      <c r="C479" s="84" t="s">
        <v>25</v>
      </c>
      <c r="D479" s="84" t="s">
        <v>25</v>
      </c>
      <c r="E479" s="84" t="s">
        <v>25</v>
      </c>
      <c r="F479" s="84" t="s">
        <v>25</v>
      </c>
      <c r="G479" s="84" t="s">
        <v>25</v>
      </c>
      <c r="H479" s="76" t="s">
        <v>25</v>
      </c>
      <c r="I479" s="78" t="s">
        <v>25</v>
      </c>
      <c r="J479" s="548" t="s">
        <v>25</v>
      </c>
      <c r="K479" s="76" t="s">
        <v>9</v>
      </c>
    </row>
    <row r="480" spans="1:11" x14ac:dyDescent="0.25">
      <c r="A480" s="85" t="s">
        <v>951</v>
      </c>
      <c r="B480" s="85" t="s">
        <v>952</v>
      </c>
      <c r="C480" s="84" t="s">
        <v>25</v>
      </c>
      <c r="D480" s="84" t="s">
        <v>25</v>
      </c>
      <c r="E480" s="84" t="s">
        <v>25</v>
      </c>
      <c r="F480" s="84" t="s">
        <v>25</v>
      </c>
      <c r="G480" s="84" t="s">
        <v>25</v>
      </c>
      <c r="H480" s="76" t="s">
        <v>25</v>
      </c>
      <c r="I480" s="78" t="s">
        <v>25</v>
      </c>
      <c r="J480" s="548" t="s">
        <v>25</v>
      </c>
      <c r="K480" s="76" t="s">
        <v>9</v>
      </c>
    </row>
    <row r="481" spans="1:11" x14ac:dyDescent="0.25">
      <c r="A481" s="85" t="s">
        <v>953</v>
      </c>
      <c r="B481" s="85" t="s">
        <v>954</v>
      </c>
      <c r="C481" s="84" t="s">
        <v>25</v>
      </c>
      <c r="D481" s="84" t="s">
        <v>25</v>
      </c>
      <c r="E481" s="84" t="s">
        <v>25</v>
      </c>
      <c r="F481" s="84" t="s">
        <v>25</v>
      </c>
      <c r="G481" s="84" t="s">
        <v>25</v>
      </c>
      <c r="H481" s="76" t="s">
        <v>25</v>
      </c>
      <c r="I481" s="78" t="s">
        <v>25</v>
      </c>
      <c r="J481" s="548" t="s">
        <v>25</v>
      </c>
      <c r="K481" s="76" t="s">
        <v>9</v>
      </c>
    </row>
    <row r="482" spans="1:11" x14ac:dyDescent="0.25">
      <c r="A482" s="85" t="s">
        <v>955</v>
      </c>
      <c r="B482" s="85" t="s">
        <v>956</v>
      </c>
      <c r="C482" s="84" t="s">
        <v>25</v>
      </c>
      <c r="D482" s="84" t="s">
        <v>25</v>
      </c>
      <c r="E482" s="84" t="s">
        <v>25</v>
      </c>
      <c r="F482" s="84" t="s">
        <v>25</v>
      </c>
      <c r="G482" s="84" t="s">
        <v>25</v>
      </c>
      <c r="H482" s="76" t="s">
        <v>25</v>
      </c>
      <c r="I482" s="78" t="s">
        <v>25</v>
      </c>
      <c r="J482" s="548" t="s">
        <v>25</v>
      </c>
      <c r="K482" s="76" t="s">
        <v>9</v>
      </c>
    </row>
    <row r="483" spans="1:11" x14ac:dyDescent="0.25">
      <c r="A483" s="85" t="s">
        <v>957</v>
      </c>
      <c r="B483" s="85" t="s">
        <v>958</v>
      </c>
      <c r="C483" s="84" t="s">
        <v>25</v>
      </c>
      <c r="D483" s="84" t="s">
        <v>25</v>
      </c>
      <c r="E483" s="84" t="s">
        <v>25</v>
      </c>
      <c r="F483" s="84" t="s">
        <v>25</v>
      </c>
      <c r="G483" s="84" t="s">
        <v>25</v>
      </c>
      <c r="H483" s="76" t="s">
        <v>25</v>
      </c>
      <c r="I483" s="78" t="s">
        <v>25</v>
      </c>
      <c r="J483" s="548" t="s">
        <v>25</v>
      </c>
      <c r="K483" s="76" t="s">
        <v>9</v>
      </c>
    </row>
    <row r="484" spans="1:11" x14ac:dyDescent="0.25">
      <c r="A484" s="85" t="s">
        <v>959</v>
      </c>
      <c r="B484" s="85" t="s">
        <v>960</v>
      </c>
      <c r="C484" s="84" t="s">
        <v>25</v>
      </c>
      <c r="D484" s="84" t="s">
        <v>25</v>
      </c>
      <c r="E484" s="84" t="s">
        <v>25</v>
      </c>
      <c r="F484" s="84" t="s">
        <v>25</v>
      </c>
      <c r="G484" s="84" t="s">
        <v>25</v>
      </c>
      <c r="H484" s="76" t="s">
        <v>25</v>
      </c>
      <c r="I484" s="78" t="s">
        <v>25</v>
      </c>
      <c r="J484" s="548" t="s">
        <v>25</v>
      </c>
      <c r="K484" s="76" t="s">
        <v>9</v>
      </c>
    </row>
    <row r="485" spans="1:11" x14ac:dyDescent="0.25">
      <c r="A485" s="85" t="s">
        <v>961</v>
      </c>
      <c r="B485" s="85" t="s">
        <v>962</v>
      </c>
      <c r="C485" s="84" t="s">
        <v>25</v>
      </c>
      <c r="D485" s="84" t="s">
        <v>25</v>
      </c>
      <c r="E485" s="84" t="s">
        <v>25</v>
      </c>
      <c r="F485" s="84" t="s">
        <v>25</v>
      </c>
      <c r="G485" s="84" t="s">
        <v>25</v>
      </c>
      <c r="H485" s="76" t="s">
        <v>25</v>
      </c>
      <c r="I485" s="78" t="s">
        <v>25</v>
      </c>
      <c r="J485" s="548" t="s">
        <v>25</v>
      </c>
      <c r="K485" s="76" t="s">
        <v>9</v>
      </c>
    </row>
    <row r="486" spans="1:11" x14ac:dyDescent="0.25">
      <c r="A486" s="85" t="s">
        <v>963</v>
      </c>
      <c r="B486" s="85" t="s">
        <v>964</v>
      </c>
      <c r="C486" s="84" t="s">
        <v>25</v>
      </c>
      <c r="D486" s="84" t="s">
        <v>25</v>
      </c>
      <c r="E486" s="84" t="s">
        <v>25</v>
      </c>
      <c r="F486" s="84" t="s">
        <v>25</v>
      </c>
      <c r="G486" s="84" t="s">
        <v>25</v>
      </c>
      <c r="H486" s="76" t="s">
        <v>25</v>
      </c>
      <c r="I486" s="78" t="s">
        <v>25</v>
      </c>
      <c r="J486" s="548" t="s">
        <v>25</v>
      </c>
      <c r="K486" s="76" t="s">
        <v>9</v>
      </c>
    </row>
    <row r="487" spans="1:11" x14ac:dyDescent="0.25">
      <c r="A487" s="85" t="s">
        <v>965</v>
      </c>
      <c r="B487" s="85" t="s">
        <v>966</v>
      </c>
      <c r="C487" s="84" t="s">
        <v>25</v>
      </c>
      <c r="D487" s="84" t="s">
        <v>25</v>
      </c>
      <c r="E487" s="84" t="s">
        <v>25</v>
      </c>
      <c r="F487" s="84" t="s">
        <v>25</v>
      </c>
      <c r="G487" s="84" t="s">
        <v>25</v>
      </c>
      <c r="H487" s="76" t="s">
        <v>25</v>
      </c>
      <c r="I487" s="78" t="s">
        <v>25</v>
      </c>
      <c r="J487" s="548" t="s">
        <v>25</v>
      </c>
      <c r="K487" s="76" t="s">
        <v>9</v>
      </c>
    </row>
    <row r="488" spans="1:11" x14ac:dyDescent="0.25">
      <c r="A488" s="85" t="s">
        <v>967</v>
      </c>
      <c r="B488" s="85" t="s">
        <v>968</v>
      </c>
      <c r="C488" s="84" t="s">
        <v>25</v>
      </c>
      <c r="D488" s="84" t="s">
        <v>25</v>
      </c>
      <c r="E488" s="84" t="s">
        <v>25</v>
      </c>
      <c r="F488" s="84" t="s">
        <v>25</v>
      </c>
      <c r="G488" s="84" t="s">
        <v>25</v>
      </c>
      <c r="H488" s="76" t="s">
        <v>25</v>
      </c>
      <c r="I488" s="78" t="s">
        <v>25</v>
      </c>
      <c r="J488" s="548" t="s">
        <v>25</v>
      </c>
      <c r="K488" s="76" t="s">
        <v>9</v>
      </c>
    </row>
    <row r="489" spans="1:11" x14ac:dyDescent="0.25">
      <c r="A489" s="85" t="s">
        <v>969</v>
      </c>
      <c r="B489" s="85" t="s">
        <v>970</v>
      </c>
      <c r="C489" s="84" t="s">
        <v>25</v>
      </c>
      <c r="D489" s="84" t="s">
        <v>25</v>
      </c>
      <c r="E489" s="84" t="s">
        <v>25</v>
      </c>
      <c r="F489" s="84" t="s">
        <v>25</v>
      </c>
      <c r="G489" s="84" t="s">
        <v>25</v>
      </c>
      <c r="H489" s="76" t="s">
        <v>25</v>
      </c>
      <c r="I489" s="78" t="s">
        <v>25</v>
      </c>
      <c r="J489" s="548" t="s">
        <v>25</v>
      </c>
      <c r="K489" s="76" t="s">
        <v>9</v>
      </c>
    </row>
    <row r="490" spans="1:11" x14ac:dyDescent="0.25">
      <c r="A490" s="85" t="s">
        <v>971</v>
      </c>
      <c r="B490" s="85" t="s">
        <v>972</v>
      </c>
      <c r="C490" s="84" t="s">
        <v>25</v>
      </c>
      <c r="D490" s="84" t="s">
        <v>25</v>
      </c>
      <c r="E490" s="84" t="s">
        <v>25</v>
      </c>
      <c r="F490" s="84" t="s">
        <v>25</v>
      </c>
      <c r="G490" s="84" t="s">
        <v>25</v>
      </c>
      <c r="H490" s="76" t="s">
        <v>25</v>
      </c>
      <c r="I490" s="78" t="s">
        <v>25</v>
      </c>
      <c r="J490" s="548" t="s">
        <v>25</v>
      </c>
      <c r="K490" s="76" t="s">
        <v>9</v>
      </c>
    </row>
    <row r="491" spans="1:11" x14ac:dyDescent="0.25">
      <c r="A491" s="85" t="s">
        <v>973</v>
      </c>
      <c r="B491" s="85" t="s">
        <v>974</v>
      </c>
      <c r="C491" s="84" t="s">
        <v>25</v>
      </c>
      <c r="D491" s="84" t="s">
        <v>25</v>
      </c>
      <c r="E491" s="84" t="s">
        <v>25</v>
      </c>
      <c r="F491" s="84" t="s">
        <v>25</v>
      </c>
      <c r="G491" s="84" t="s">
        <v>25</v>
      </c>
      <c r="H491" s="76" t="s">
        <v>25</v>
      </c>
      <c r="I491" s="78" t="s">
        <v>25</v>
      </c>
      <c r="J491" s="548" t="s">
        <v>25</v>
      </c>
      <c r="K491" s="76" t="s">
        <v>9</v>
      </c>
    </row>
    <row r="492" spans="1:11" x14ac:dyDescent="0.25">
      <c r="A492" s="85" t="s">
        <v>975</v>
      </c>
      <c r="B492" s="85" t="s">
        <v>976</v>
      </c>
      <c r="C492" s="84" t="s">
        <v>25</v>
      </c>
      <c r="D492" s="84" t="s">
        <v>25</v>
      </c>
      <c r="E492" s="84" t="s">
        <v>25</v>
      </c>
      <c r="F492" s="84" t="s">
        <v>25</v>
      </c>
      <c r="G492" s="84" t="s">
        <v>25</v>
      </c>
      <c r="H492" s="76" t="s">
        <v>25</v>
      </c>
      <c r="I492" s="78" t="s">
        <v>25</v>
      </c>
      <c r="J492" s="548" t="s">
        <v>25</v>
      </c>
      <c r="K492" s="76" t="s">
        <v>32</v>
      </c>
    </row>
    <row r="493" spans="1:11" x14ac:dyDescent="0.25">
      <c r="A493" s="85" t="s">
        <v>977</v>
      </c>
      <c r="B493" s="85" t="s">
        <v>978</v>
      </c>
      <c r="C493" s="84" t="s">
        <v>25</v>
      </c>
      <c r="D493" s="84" t="s">
        <v>25</v>
      </c>
      <c r="E493" s="84" t="s">
        <v>25</v>
      </c>
      <c r="F493" s="84" t="s">
        <v>25</v>
      </c>
      <c r="G493" s="84" t="s">
        <v>25</v>
      </c>
      <c r="H493" s="76" t="s">
        <v>25</v>
      </c>
      <c r="I493" s="78" t="s">
        <v>25</v>
      </c>
      <c r="J493" s="548" t="s">
        <v>25</v>
      </c>
      <c r="K493" s="76" t="s">
        <v>9</v>
      </c>
    </row>
    <row r="494" spans="1:11" x14ac:dyDescent="0.25">
      <c r="A494" s="85" t="s">
        <v>979</v>
      </c>
      <c r="B494" s="85" t="s">
        <v>980</v>
      </c>
      <c r="C494" s="84" t="s">
        <v>25</v>
      </c>
      <c r="D494" s="84" t="s">
        <v>25</v>
      </c>
      <c r="E494" s="84" t="s">
        <v>25</v>
      </c>
      <c r="F494" s="84" t="s">
        <v>25</v>
      </c>
      <c r="G494" s="84" t="s">
        <v>25</v>
      </c>
      <c r="H494" s="76" t="s">
        <v>25</v>
      </c>
      <c r="I494" s="78" t="s">
        <v>25</v>
      </c>
      <c r="J494" s="548" t="s">
        <v>25</v>
      </c>
      <c r="K494" s="76" t="s">
        <v>9</v>
      </c>
    </row>
    <row r="495" spans="1:11" x14ac:dyDescent="0.25">
      <c r="A495" s="85" t="s">
        <v>981</v>
      </c>
      <c r="B495" s="85" t="s">
        <v>982</v>
      </c>
      <c r="C495" s="84" t="s">
        <v>25</v>
      </c>
      <c r="D495" s="84" t="s">
        <v>25</v>
      </c>
      <c r="E495" s="84" t="s">
        <v>25</v>
      </c>
      <c r="F495" s="84" t="s">
        <v>25</v>
      </c>
      <c r="G495" s="84" t="s">
        <v>25</v>
      </c>
      <c r="H495" s="76" t="s">
        <v>25</v>
      </c>
      <c r="I495" s="78" t="s">
        <v>25</v>
      </c>
      <c r="J495" s="548" t="s">
        <v>25</v>
      </c>
      <c r="K495" s="76" t="s">
        <v>9</v>
      </c>
    </row>
    <row r="496" spans="1:11" x14ac:dyDescent="0.25">
      <c r="A496" s="85" t="s">
        <v>983</v>
      </c>
      <c r="B496" s="85" t="s">
        <v>984</v>
      </c>
      <c r="C496" s="84" t="s">
        <v>25</v>
      </c>
      <c r="D496" s="84" t="s">
        <v>25</v>
      </c>
      <c r="E496" s="84" t="s">
        <v>25</v>
      </c>
      <c r="F496" s="84" t="s">
        <v>25</v>
      </c>
      <c r="G496" s="84" t="s">
        <v>25</v>
      </c>
      <c r="H496" s="76" t="s">
        <v>25</v>
      </c>
      <c r="I496" s="78" t="s">
        <v>25</v>
      </c>
      <c r="J496" s="548" t="s">
        <v>25</v>
      </c>
      <c r="K496" s="76" t="s">
        <v>9</v>
      </c>
    </row>
    <row r="497" spans="1:11" x14ac:dyDescent="0.25">
      <c r="A497" s="85" t="s">
        <v>985</v>
      </c>
      <c r="B497" s="85" t="s">
        <v>986</v>
      </c>
      <c r="C497" s="84" t="s">
        <v>25</v>
      </c>
      <c r="D497" s="84" t="s">
        <v>25</v>
      </c>
      <c r="E497" s="84" t="s">
        <v>25</v>
      </c>
      <c r="F497" s="84" t="s">
        <v>25</v>
      </c>
      <c r="G497" s="84" t="s">
        <v>25</v>
      </c>
      <c r="H497" s="76" t="s">
        <v>25</v>
      </c>
      <c r="I497" s="78" t="s">
        <v>25</v>
      </c>
      <c r="J497" s="548" t="s">
        <v>25</v>
      </c>
      <c r="K497" s="76" t="s">
        <v>9</v>
      </c>
    </row>
    <row r="498" spans="1:11" x14ac:dyDescent="0.25">
      <c r="A498" s="85" t="s">
        <v>987</v>
      </c>
      <c r="B498" s="85" t="s">
        <v>988</v>
      </c>
      <c r="C498" s="84" t="s">
        <v>25</v>
      </c>
      <c r="D498" s="84" t="s">
        <v>25</v>
      </c>
      <c r="E498" s="84" t="s">
        <v>25</v>
      </c>
      <c r="F498" s="84" t="s">
        <v>25</v>
      </c>
      <c r="G498" s="84" t="s">
        <v>25</v>
      </c>
      <c r="H498" s="76" t="s">
        <v>25</v>
      </c>
      <c r="I498" s="78" t="s">
        <v>25</v>
      </c>
      <c r="J498" s="548" t="s">
        <v>25</v>
      </c>
      <c r="K498" s="76" t="s">
        <v>9</v>
      </c>
    </row>
    <row r="499" spans="1:11" x14ac:dyDescent="0.25">
      <c r="A499" s="85" t="s">
        <v>989</v>
      </c>
      <c r="B499" s="85" t="s">
        <v>990</v>
      </c>
      <c r="C499" s="84" t="s">
        <v>25</v>
      </c>
      <c r="D499" s="84" t="s">
        <v>25</v>
      </c>
      <c r="E499" s="84" t="s">
        <v>25</v>
      </c>
      <c r="F499" s="84" t="s">
        <v>25</v>
      </c>
      <c r="G499" s="84" t="s">
        <v>25</v>
      </c>
      <c r="H499" s="76" t="s">
        <v>25</v>
      </c>
      <c r="I499" s="78" t="s">
        <v>25</v>
      </c>
      <c r="J499" s="548" t="s">
        <v>25</v>
      </c>
      <c r="K499" s="76" t="s">
        <v>9</v>
      </c>
    </row>
    <row r="500" spans="1:11" x14ac:dyDescent="0.25">
      <c r="A500" s="85" t="s">
        <v>991</v>
      </c>
      <c r="B500" s="85" t="s">
        <v>992</v>
      </c>
      <c r="C500" s="84" t="s">
        <v>25</v>
      </c>
      <c r="D500" s="84" t="s">
        <v>25</v>
      </c>
      <c r="E500" s="84" t="s">
        <v>25</v>
      </c>
      <c r="F500" s="84" t="s">
        <v>25</v>
      </c>
      <c r="G500" s="84" t="s">
        <v>25</v>
      </c>
      <c r="H500" s="76" t="s">
        <v>25</v>
      </c>
      <c r="I500" s="78" t="s">
        <v>25</v>
      </c>
      <c r="J500" s="548" t="s">
        <v>25</v>
      </c>
      <c r="K500" s="76" t="s">
        <v>9</v>
      </c>
    </row>
    <row r="501" spans="1:11" x14ac:dyDescent="0.25">
      <c r="A501" s="85" t="s">
        <v>993</v>
      </c>
      <c r="B501" s="85" t="s">
        <v>994</v>
      </c>
      <c r="C501" s="84" t="s">
        <v>25</v>
      </c>
      <c r="D501" s="84" t="s">
        <v>25</v>
      </c>
      <c r="E501" s="84" t="s">
        <v>25</v>
      </c>
      <c r="F501" s="84" t="s">
        <v>25</v>
      </c>
      <c r="G501" s="84" t="s">
        <v>25</v>
      </c>
      <c r="H501" s="76" t="s">
        <v>25</v>
      </c>
      <c r="I501" s="78" t="s">
        <v>25</v>
      </c>
      <c r="J501" s="548" t="s">
        <v>25</v>
      </c>
      <c r="K501" s="76" t="s">
        <v>9</v>
      </c>
    </row>
    <row r="502" spans="1:11" x14ac:dyDescent="0.25">
      <c r="A502" s="85" t="s">
        <v>995</v>
      </c>
      <c r="B502" s="85" t="s">
        <v>996</v>
      </c>
      <c r="C502" s="84" t="s">
        <v>25</v>
      </c>
      <c r="D502" s="84" t="s">
        <v>25</v>
      </c>
      <c r="E502" s="84" t="s">
        <v>25</v>
      </c>
      <c r="F502" s="84" t="s">
        <v>25</v>
      </c>
      <c r="G502" s="84" t="s">
        <v>25</v>
      </c>
      <c r="H502" s="76" t="s">
        <v>25</v>
      </c>
      <c r="I502" s="78" t="s">
        <v>25</v>
      </c>
      <c r="J502" s="548" t="s">
        <v>25</v>
      </c>
      <c r="K502" s="76" t="s">
        <v>9</v>
      </c>
    </row>
    <row r="503" spans="1:11" x14ac:dyDescent="0.25">
      <c r="A503" s="85" t="s">
        <v>997</v>
      </c>
      <c r="B503" s="85" t="s">
        <v>998</v>
      </c>
      <c r="C503" s="84" t="s">
        <v>25</v>
      </c>
      <c r="D503" s="84" t="s">
        <v>25</v>
      </c>
      <c r="E503" s="84" t="s">
        <v>25</v>
      </c>
      <c r="F503" s="84" t="s">
        <v>25</v>
      </c>
      <c r="G503" s="84" t="s">
        <v>25</v>
      </c>
      <c r="H503" s="76" t="s">
        <v>25</v>
      </c>
      <c r="I503" s="78" t="s">
        <v>25</v>
      </c>
      <c r="J503" s="548" t="s">
        <v>25</v>
      </c>
      <c r="K503" s="76" t="s">
        <v>9</v>
      </c>
    </row>
    <row r="504" spans="1:11" x14ac:dyDescent="0.25">
      <c r="A504" s="85" t="s">
        <v>999</v>
      </c>
      <c r="B504" s="85" t="s">
        <v>1000</v>
      </c>
      <c r="C504" s="84" t="s">
        <v>25</v>
      </c>
      <c r="D504" s="84" t="s">
        <v>25</v>
      </c>
      <c r="E504" s="84" t="s">
        <v>25</v>
      </c>
      <c r="F504" s="84" t="s">
        <v>25</v>
      </c>
      <c r="G504" s="84" t="s">
        <v>25</v>
      </c>
      <c r="H504" s="76" t="s">
        <v>25</v>
      </c>
      <c r="I504" s="78" t="s">
        <v>25</v>
      </c>
      <c r="J504" s="548" t="s">
        <v>25</v>
      </c>
      <c r="K504" s="76" t="s">
        <v>9</v>
      </c>
    </row>
    <row r="505" spans="1:11" x14ac:dyDescent="0.25">
      <c r="A505" s="85" t="s">
        <v>1001</v>
      </c>
      <c r="B505" s="85" t="s">
        <v>1002</v>
      </c>
      <c r="C505" s="84" t="s">
        <v>25</v>
      </c>
      <c r="D505" s="84" t="s">
        <v>25</v>
      </c>
      <c r="E505" s="84" t="s">
        <v>25</v>
      </c>
      <c r="F505" s="84" t="s">
        <v>25</v>
      </c>
      <c r="G505" s="84" t="s">
        <v>25</v>
      </c>
      <c r="H505" s="76" t="s">
        <v>25</v>
      </c>
      <c r="I505" s="78" t="s">
        <v>25</v>
      </c>
      <c r="J505" s="548" t="s">
        <v>25</v>
      </c>
      <c r="K505" s="76" t="s">
        <v>9</v>
      </c>
    </row>
    <row r="506" spans="1:11" x14ac:dyDescent="0.25">
      <c r="A506" s="85" t="s">
        <v>1003</v>
      </c>
      <c r="B506" s="85" t="s">
        <v>1004</v>
      </c>
      <c r="C506" s="84" t="s">
        <v>25</v>
      </c>
      <c r="D506" s="84" t="s">
        <v>25</v>
      </c>
      <c r="E506" s="84" t="s">
        <v>25</v>
      </c>
      <c r="F506" s="84" t="s">
        <v>25</v>
      </c>
      <c r="G506" s="84" t="s">
        <v>25</v>
      </c>
      <c r="H506" s="76" t="s">
        <v>25</v>
      </c>
      <c r="I506" s="78" t="s">
        <v>25</v>
      </c>
      <c r="J506" s="548" t="s">
        <v>25</v>
      </c>
      <c r="K506" s="76" t="s">
        <v>9</v>
      </c>
    </row>
    <row r="507" spans="1:11" x14ac:dyDescent="0.25">
      <c r="A507" s="85" t="s">
        <v>1005</v>
      </c>
      <c r="B507" s="85" t="s">
        <v>1006</v>
      </c>
      <c r="C507" s="84" t="s">
        <v>25</v>
      </c>
      <c r="D507" s="84" t="s">
        <v>25</v>
      </c>
      <c r="E507" s="84" t="s">
        <v>25</v>
      </c>
      <c r="F507" s="84" t="s">
        <v>25</v>
      </c>
      <c r="G507" s="84" t="s">
        <v>25</v>
      </c>
      <c r="H507" s="76" t="s">
        <v>25</v>
      </c>
      <c r="I507" s="78" t="s">
        <v>25</v>
      </c>
      <c r="J507" s="548" t="s">
        <v>25</v>
      </c>
      <c r="K507" s="76" t="s">
        <v>9</v>
      </c>
    </row>
    <row r="508" spans="1:11" x14ac:dyDescent="0.25">
      <c r="A508" s="85" t="s">
        <v>1007</v>
      </c>
      <c r="B508" s="85" t="s">
        <v>1008</v>
      </c>
      <c r="C508" s="84" t="s">
        <v>25</v>
      </c>
      <c r="D508" s="84" t="s">
        <v>25</v>
      </c>
      <c r="E508" s="84" t="s">
        <v>25</v>
      </c>
      <c r="F508" s="84" t="s">
        <v>25</v>
      </c>
      <c r="G508" s="84" t="s">
        <v>25</v>
      </c>
      <c r="H508" s="76" t="s">
        <v>25</v>
      </c>
      <c r="I508" s="78" t="s">
        <v>25</v>
      </c>
      <c r="J508" s="548" t="s">
        <v>25</v>
      </c>
      <c r="K508" s="76" t="s">
        <v>9</v>
      </c>
    </row>
    <row r="509" spans="1:11" x14ac:dyDescent="0.25">
      <c r="A509" s="85" t="s">
        <v>1009</v>
      </c>
      <c r="B509" s="85" t="s">
        <v>1010</v>
      </c>
      <c r="C509" s="84" t="s">
        <v>25</v>
      </c>
      <c r="D509" s="84" t="s">
        <v>25</v>
      </c>
      <c r="E509" s="84" t="s">
        <v>25</v>
      </c>
      <c r="F509" s="84" t="s">
        <v>25</v>
      </c>
      <c r="G509" s="84" t="s">
        <v>25</v>
      </c>
      <c r="H509" s="76" t="s">
        <v>25</v>
      </c>
      <c r="I509" s="78" t="s">
        <v>25</v>
      </c>
      <c r="J509" s="548" t="s">
        <v>25</v>
      </c>
      <c r="K509" s="76" t="s">
        <v>9</v>
      </c>
    </row>
    <row r="510" spans="1:11" x14ac:dyDescent="0.25">
      <c r="A510" s="85" t="s">
        <v>1011</v>
      </c>
      <c r="B510" s="85" t="s">
        <v>398</v>
      </c>
      <c r="C510" s="84" t="s">
        <v>25</v>
      </c>
      <c r="D510" s="84" t="s">
        <v>25</v>
      </c>
      <c r="E510" s="84" t="s">
        <v>25</v>
      </c>
      <c r="F510" s="84" t="s">
        <v>25</v>
      </c>
      <c r="G510" s="84" t="s">
        <v>25</v>
      </c>
      <c r="H510" s="76" t="s">
        <v>25</v>
      </c>
      <c r="I510" s="78" t="s">
        <v>25</v>
      </c>
      <c r="J510" s="548" t="s">
        <v>25</v>
      </c>
      <c r="K510" s="76" t="s">
        <v>32</v>
      </c>
    </row>
    <row r="511" spans="1:11" x14ac:dyDescent="0.25">
      <c r="A511" s="85" t="s">
        <v>1012</v>
      </c>
      <c r="B511" s="85" t="s">
        <v>1013</v>
      </c>
      <c r="C511" s="84" t="s">
        <v>25</v>
      </c>
      <c r="D511" s="84" t="s">
        <v>25</v>
      </c>
      <c r="E511" s="84" t="s">
        <v>25</v>
      </c>
      <c r="F511" s="84" t="s">
        <v>25</v>
      </c>
      <c r="G511" s="84" t="s">
        <v>25</v>
      </c>
      <c r="H511" s="76" t="s">
        <v>25</v>
      </c>
      <c r="I511" s="78" t="s">
        <v>25</v>
      </c>
      <c r="J511" s="548" t="s">
        <v>25</v>
      </c>
      <c r="K511" s="76" t="s">
        <v>9</v>
      </c>
    </row>
    <row r="512" spans="1:11" x14ac:dyDescent="0.25">
      <c r="A512" s="85" t="s">
        <v>1014</v>
      </c>
      <c r="B512" s="85" t="s">
        <v>1015</v>
      </c>
      <c r="C512" s="84" t="s">
        <v>25</v>
      </c>
      <c r="D512" s="84" t="s">
        <v>25</v>
      </c>
      <c r="E512" s="84" t="s">
        <v>25</v>
      </c>
      <c r="F512" s="84" t="s">
        <v>25</v>
      </c>
      <c r="G512" s="84" t="s">
        <v>25</v>
      </c>
      <c r="H512" s="76" t="s">
        <v>25</v>
      </c>
      <c r="I512" s="78" t="s">
        <v>25</v>
      </c>
      <c r="J512" s="548" t="s">
        <v>25</v>
      </c>
      <c r="K512" s="76" t="s">
        <v>9</v>
      </c>
    </row>
    <row r="513" spans="1:11" x14ac:dyDescent="0.25">
      <c r="A513" s="85" t="s">
        <v>1016</v>
      </c>
      <c r="B513" s="85" t="s">
        <v>1017</v>
      </c>
      <c r="C513" s="84" t="s">
        <v>25</v>
      </c>
      <c r="D513" s="84" t="s">
        <v>25</v>
      </c>
      <c r="E513" s="84" t="s">
        <v>25</v>
      </c>
      <c r="F513" s="84" t="s">
        <v>25</v>
      </c>
      <c r="G513" s="84" t="s">
        <v>25</v>
      </c>
      <c r="H513" s="76" t="s">
        <v>25</v>
      </c>
      <c r="I513" s="78" t="s">
        <v>25</v>
      </c>
      <c r="J513" s="548" t="s">
        <v>25</v>
      </c>
      <c r="K513" s="76" t="s">
        <v>9</v>
      </c>
    </row>
    <row r="514" spans="1:11" x14ac:dyDescent="0.25">
      <c r="A514" s="85" t="s">
        <v>1018</v>
      </c>
      <c r="B514" s="85" t="s">
        <v>1019</v>
      </c>
      <c r="C514" s="84" t="s">
        <v>25</v>
      </c>
      <c r="D514" s="84" t="s">
        <v>25</v>
      </c>
      <c r="E514" s="84" t="s">
        <v>25</v>
      </c>
      <c r="F514" s="84" t="s">
        <v>25</v>
      </c>
      <c r="G514" s="84" t="s">
        <v>25</v>
      </c>
      <c r="H514" s="76" t="s">
        <v>25</v>
      </c>
      <c r="I514" s="78" t="s">
        <v>25</v>
      </c>
      <c r="J514" s="548" t="s">
        <v>25</v>
      </c>
      <c r="K514" s="76" t="s">
        <v>9</v>
      </c>
    </row>
    <row r="515" spans="1:11" x14ac:dyDescent="0.25">
      <c r="A515" s="85" t="s">
        <v>1020</v>
      </c>
      <c r="B515" s="85" t="s">
        <v>1021</v>
      </c>
      <c r="C515" s="84" t="s">
        <v>25</v>
      </c>
      <c r="D515" s="84" t="s">
        <v>25</v>
      </c>
      <c r="E515" s="84" t="s">
        <v>25</v>
      </c>
      <c r="F515" s="84" t="s">
        <v>25</v>
      </c>
      <c r="G515" s="84" t="s">
        <v>25</v>
      </c>
      <c r="H515" s="76" t="s">
        <v>25</v>
      </c>
      <c r="I515" s="78" t="s">
        <v>25</v>
      </c>
      <c r="J515" s="548" t="s">
        <v>25</v>
      </c>
      <c r="K515" s="76" t="s">
        <v>9</v>
      </c>
    </row>
    <row r="516" spans="1:11" x14ac:dyDescent="0.25">
      <c r="A516" s="85" t="s">
        <v>1022</v>
      </c>
      <c r="B516" s="85" t="s">
        <v>1023</v>
      </c>
      <c r="C516" s="84" t="s">
        <v>25</v>
      </c>
      <c r="D516" s="84" t="s">
        <v>25</v>
      </c>
      <c r="E516" s="84" t="s">
        <v>25</v>
      </c>
      <c r="F516" s="84" t="s">
        <v>25</v>
      </c>
      <c r="G516" s="84" t="s">
        <v>25</v>
      </c>
      <c r="H516" s="76" t="s">
        <v>25</v>
      </c>
      <c r="I516" s="78" t="s">
        <v>25</v>
      </c>
      <c r="J516" s="548" t="s">
        <v>25</v>
      </c>
      <c r="K516" s="76" t="s">
        <v>9</v>
      </c>
    </row>
    <row r="517" spans="1:11" x14ac:dyDescent="0.25">
      <c r="A517" s="85" t="s">
        <v>1024</v>
      </c>
      <c r="B517" s="85" t="s">
        <v>1025</v>
      </c>
      <c r="C517" s="84" t="s">
        <v>25</v>
      </c>
      <c r="D517" s="84" t="s">
        <v>25</v>
      </c>
      <c r="E517" s="84" t="s">
        <v>25</v>
      </c>
      <c r="F517" s="84" t="s">
        <v>25</v>
      </c>
      <c r="G517" s="84" t="s">
        <v>25</v>
      </c>
      <c r="H517" s="76" t="s">
        <v>25</v>
      </c>
      <c r="I517" s="78" t="s">
        <v>25</v>
      </c>
      <c r="J517" s="548" t="s">
        <v>25</v>
      </c>
      <c r="K517" s="76" t="s">
        <v>9</v>
      </c>
    </row>
    <row r="518" spans="1:11" x14ac:dyDescent="0.25">
      <c r="A518" s="85" t="s">
        <v>1026</v>
      </c>
      <c r="B518" s="85" t="s">
        <v>1027</v>
      </c>
      <c r="C518" s="84" t="s">
        <v>25</v>
      </c>
      <c r="D518" s="84" t="s">
        <v>25</v>
      </c>
      <c r="E518" s="84" t="s">
        <v>25</v>
      </c>
      <c r="F518" s="84" t="s">
        <v>25</v>
      </c>
      <c r="G518" s="84" t="s">
        <v>25</v>
      </c>
      <c r="H518" s="76" t="s">
        <v>25</v>
      </c>
      <c r="I518" s="78" t="s">
        <v>25</v>
      </c>
      <c r="J518" s="548" t="s">
        <v>25</v>
      </c>
      <c r="K518" s="76" t="s">
        <v>9</v>
      </c>
    </row>
    <row r="519" spans="1:11" x14ac:dyDescent="0.25">
      <c r="A519" s="85" t="s">
        <v>1028</v>
      </c>
      <c r="B519" s="85" t="s">
        <v>1029</v>
      </c>
      <c r="C519" s="84" t="s">
        <v>25</v>
      </c>
      <c r="D519" s="84" t="s">
        <v>25</v>
      </c>
      <c r="E519" s="84" t="s">
        <v>25</v>
      </c>
      <c r="F519" s="84" t="s">
        <v>25</v>
      </c>
      <c r="G519" s="84" t="s">
        <v>25</v>
      </c>
      <c r="H519" s="76" t="s">
        <v>25</v>
      </c>
      <c r="I519" s="78" t="s">
        <v>25</v>
      </c>
      <c r="J519" s="548" t="s">
        <v>25</v>
      </c>
      <c r="K519" s="76" t="s">
        <v>9</v>
      </c>
    </row>
    <row r="520" spans="1:11" x14ac:dyDescent="0.25">
      <c r="A520" s="85" t="s">
        <v>1030</v>
      </c>
      <c r="B520" s="85" t="s">
        <v>1031</v>
      </c>
      <c r="C520" s="84" t="s">
        <v>25</v>
      </c>
      <c r="D520" s="84" t="s">
        <v>25</v>
      </c>
      <c r="E520" s="84" t="s">
        <v>25</v>
      </c>
      <c r="F520" s="84" t="s">
        <v>25</v>
      </c>
      <c r="G520" s="84" t="s">
        <v>25</v>
      </c>
      <c r="H520" s="76" t="s">
        <v>25</v>
      </c>
      <c r="I520" s="78" t="s">
        <v>25</v>
      </c>
      <c r="J520" s="548" t="s">
        <v>25</v>
      </c>
      <c r="K520" s="76" t="s">
        <v>9</v>
      </c>
    </row>
    <row r="521" spans="1:11" x14ac:dyDescent="0.25">
      <c r="A521" s="85" t="s">
        <v>1032</v>
      </c>
      <c r="B521" s="85" t="s">
        <v>1033</v>
      </c>
      <c r="C521" s="84" t="s">
        <v>25</v>
      </c>
      <c r="D521" s="84" t="s">
        <v>25</v>
      </c>
      <c r="E521" s="84" t="s">
        <v>25</v>
      </c>
      <c r="F521" s="84" t="s">
        <v>25</v>
      </c>
      <c r="G521" s="84" t="s">
        <v>25</v>
      </c>
      <c r="H521" s="76" t="s">
        <v>25</v>
      </c>
      <c r="I521" s="78" t="s">
        <v>25</v>
      </c>
      <c r="J521" s="548" t="s">
        <v>25</v>
      </c>
      <c r="K521" s="76" t="s">
        <v>9</v>
      </c>
    </row>
    <row r="522" spans="1:11" x14ac:dyDescent="0.25">
      <c r="A522" s="85" t="s">
        <v>1034</v>
      </c>
      <c r="B522" s="85" t="s">
        <v>1035</v>
      </c>
      <c r="C522" s="84" t="s">
        <v>25</v>
      </c>
      <c r="D522" s="84" t="s">
        <v>25</v>
      </c>
      <c r="E522" s="84" t="s">
        <v>25</v>
      </c>
      <c r="F522" s="84" t="s">
        <v>25</v>
      </c>
      <c r="G522" s="84" t="s">
        <v>25</v>
      </c>
      <c r="H522" s="76" t="s">
        <v>25</v>
      </c>
      <c r="I522" s="78" t="s">
        <v>25</v>
      </c>
      <c r="J522" s="548" t="s">
        <v>25</v>
      </c>
      <c r="K522" s="76" t="s">
        <v>9</v>
      </c>
    </row>
    <row r="523" spans="1:11" x14ac:dyDescent="0.25">
      <c r="A523" s="85" t="s">
        <v>1036</v>
      </c>
      <c r="B523" s="85" t="s">
        <v>1037</v>
      </c>
      <c r="C523" s="84" t="s">
        <v>25</v>
      </c>
      <c r="D523" s="84" t="s">
        <v>25</v>
      </c>
      <c r="E523" s="84" t="s">
        <v>25</v>
      </c>
      <c r="F523" s="84" t="s">
        <v>25</v>
      </c>
      <c r="G523" s="84" t="s">
        <v>25</v>
      </c>
      <c r="H523" s="76" t="s">
        <v>25</v>
      </c>
      <c r="I523" s="78" t="s">
        <v>25</v>
      </c>
      <c r="J523" s="548" t="s">
        <v>25</v>
      </c>
      <c r="K523" s="76" t="s">
        <v>9</v>
      </c>
    </row>
    <row r="524" spans="1:11" x14ac:dyDescent="0.25">
      <c r="A524" s="85" t="s">
        <v>1038</v>
      </c>
      <c r="B524" s="85" t="s">
        <v>1039</v>
      </c>
      <c r="C524" s="84" t="s">
        <v>25</v>
      </c>
      <c r="D524" s="84" t="s">
        <v>25</v>
      </c>
      <c r="E524" s="84" t="s">
        <v>25</v>
      </c>
      <c r="F524" s="84" t="s">
        <v>25</v>
      </c>
      <c r="G524" s="84" t="s">
        <v>25</v>
      </c>
      <c r="H524" s="76" t="s">
        <v>25</v>
      </c>
      <c r="I524" s="78" t="s">
        <v>25</v>
      </c>
      <c r="J524" s="548" t="s">
        <v>25</v>
      </c>
      <c r="K524" s="76" t="s">
        <v>9</v>
      </c>
    </row>
    <row r="525" spans="1:11" x14ac:dyDescent="0.25">
      <c r="A525" s="85" t="s">
        <v>1040</v>
      </c>
      <c r="B525" s="85" t="s">
        <v>1041</v>
      </c>
      <c r="C525" s="84" t="s">
        <v>25</v>
      </c>
      <c r="D525" s="84" t="s">
        <v>25</v>
      </c>
      <c r="E525" s="84" t="s">
        <v>25</v>
      </c>
      <c r="F525" s="84" t="s">
        <v>25</v>
      </c>
      <c r="G525" s="84" t="s">
        <v>25</v>
      </c>
      <c r="H525" s="76" t="s">
        <v>25</v>
      </c>
      <c r="I525" s="78" t="s">
        <v>25</v>
      </c>
      <c r="J525" s="548" t="s">
        <v>25</v>
      </c>
      <c r="K525" s="76" t="s">
        <v>9</v>
      </c>
    </row>
    <row r="526" spans="1:11" x14ac:dyDescent="0.25">
      <c r="A526" s="85" t="s">
        <v>1042</v>
      </c>
      <c r="B526" s="85" t="s">
        <v>1043</v>
      </c>
      <c r="C526" s="84" t="s">
        <v>25</v>
      </c>
      <c r="D526" s="84" t="s">
        <v>25</v>
      </c>
      <c r="E526" s="84" t="s">
        <v>25</v>
      </c>
      <c r="F526" s="84" t="s">
        <v>25</v>
      </c>
      <c r="G526" s="84" t="s">
        <v>25</v>
      </c>
      <c r="H526" s="76" t="s">
        <v>25</v>
      </c>
      <c r="I526" s="78" t="s">
        <v>25</v>
      </c>
      <c r="J526" s="548" t="s">
        <v>25</v>
      </c>
      <c r="K526" s="76" t="s">
        <v>9</v>
      </c>
    </row>
    <row r="527" spans="1:11" x14ac:dyDescent="0.25">
      <c r="A527" s="85" t="s">
        <v>1044</v>
      </c>
      <c r="B527" s="85" t="s">
        <v>1045</v>
      </c>
      <c r="C527" s="84" t="s">
        <v>25</v>
      </c>
      <c r="D527" s="84" t="s">
        <v>25</v>
      </c>
      <c r="E527" s="84" t="s">
        <v>25</v>
      </c>
      <c r="F527" s="84" t="s">
        <v>25</v>
      </c>
      <c r="G527" s="84" t="s">
        <v>25</v>
      </c>
      <c r="H527" s="76" t="s">
        <v>25</v>
      </c>
      <c r="I527" s="78" t="s">
        <v>25</v>
      </c>
      <c r="J527" s="548" t="s">
        <v>25</v>
      </c>
      <c r="K527" s="76" t="s">
        <v>9</v>
      </c>
    </row>
    <row r="528" spans="1:11" x14ac:dyDescent="0.25">
      <c r="A528" s="85" t="s">
        <v>1046</v>
      </c>
      <c r="B528" s="85" t="s">
        <v>1047</v>
      </c>
      <c r="C528" s="84" t="s">
        <v>25</v>
      </c>
      <c r="D528" s="84" t="s">
        <v>25</v>
      </c>
      <c r="E528" s="84" t="s">
        <v>25</v>
      </c>
      <c r="F528" s="84" t="s">
        <v>25</v>
      </c>
      <c r="G528" s="84" t="s">
        <v>25</v>
      </c>
      <c r="H528" s="76" t="s">
        <v>25</v>
      </c>
      <c r="I528" s="78" t="s">
        <v>25</v>
      </c>
      <c r="J528" s="548" t="s">
        <v>25</v>
      </c>
      <c r="K528" s="76" t="s">
        <v>9</v>
      </c>
    </row>
    <row r="529" spans="1:11" x14ac:dyDescent="0.25">
      <c r="A529" s="85" t="s">
        <v>1048</v>
      </c>
      <c r="B529" s="85" t="s">
        <v>1049</v>
      </c>
      <c r="C529" s="84" t="s">
        <v>25</v>
      </c>
      <c r="D529" s="84" t="s">
        <v>25</v>
      </c>
      <c r="E529" s="84" t="s">
        <v>25</v>
      </c>
      <c r="F529" s="84" t="s">
        <v>25</v>
      </c>
      <c r="G529" s="84" t="s">
        <v>25</v>
      </c>
      <c r="H529" s="76" t="s">
        <v>25</v>
      </c>
      <c r="I529" s="78" t="s">
        <v>25</v>
      </c>
      <c r="J529" s="548" t="s">
        <v>25</v>
      </c>
      <c r="K529" s="76" t="s">
        <v>9</v>
      </c>
    </row>
    <row r="530" spans="1:11" x14ac:dyDescent="0.25">
      <c r="A530" s="85" t="s">
        <v>1050</v>
      </c>
      <c r="B530" s="85" t="s">
        <v>1051</v>
      </c>
      <c r="C530" s="84" t="s">
        <v>25</v>
      </c>
      <c r="D530" s="84" t="s">
        <v>25</v>
      </c>
      <c r="E530" s="84" t="s">
        <v>25</v>
      </c>
      <c r="F530" s="84" t="s">
        <v>25</v>
      </c>
      <c r="G530" s="84" t="s">
        <v>25</v>
      </c>
      <c r="H530" s="76" t="s">
        <v>25</v>
      </c>
      <c r="I530" s="78" t="s">
        <v>25</v>
      </c>
      <c r="J530" s="548" t="s">
        <v>25</v>
      </c>
      <c r="K530" s="76" t="s">
        <v>9</v>
      </c>
    </row>
    <row r="531" spans="1:11" x14ac:dyDescent="0.25">
      <c r="A531" s="85" t="s">
        <v>1052</v>
      </c>
      <c r="B531" s="85" t="s">
        <v>1053</v>
      </c>
      <c r="C531" s="84" t="s">
        <v>25</v>
      </c>
      <c r="D531" s="84" t="s">
        <v>25</v>
      </c>
      <c r="E531" s="84" t="s">
        <v>25</v>
      </c>
      <c r="F531" s="84" t="s">
        <v>25</v>
      </c>
      <c r="G531" s="84" t="s">
        <v>25</v>
      </c>
      <c r="H531" s="76" t="s">
        <v>25</v>
      </c>
      <c r="I531" s="78" t="s">
        <v>25</v>
      </c>
      <c r="J531" s="548" t="s">
        <v>25</v>
      </c>
      <c r="K531" s="76" t="s">
        <v>9</v>
      </c>
    </row>
    <row r="532" spans="1:11" x14ac:dyDescent="0.25">
      <c r="A532" s="85" t="s">
        <v>1054</v>
      </c>
      <c r="B532" s="85" t="s">
        <v>1055</v>
      </c>
      <c r="C532" s="84" t="s">
        <v>25</v>
      </c>
      <c r="D532" s="84" t="s">
        <v>25</v>
      </c>
      <c r="E532" s="84" t="s">
        <v>25</v>
      </c>
      <c r="F532" s="84" t="s">
        <v>25</v>
      </c>
      <c r="G532" s="84" t="s">
        <v>25</v>
      </c>
      <c r="H532" s="76" t="s">
        <v>25</v>
      </c>
      <c r="I532" s="78" t="s">
        <v>25</v>
      </c>
      <c r="J532" s="548" t="s">
        <v>25</v>
      </c>
      <c r="K532" s="76" t="s">
        <v>9</v>
      </c>
    </row>
    <row r="533" spans="1:11" x14ac:dyDescent="0.25">
      <c r="A533" s="85" t="s">
        <v>1056</v>
      </c>
      <c r="B533" s="85" t="s">
        <v>1057</v>
      </c>
      <c r="C533" s="84" t="s">
        <v>25</v>
      </c>
      <c r="D533" s="84" t="s">
        <v>25</v>
      </c>
      <c r="E533" s="84" t="s">
        <v>25</v>
      </c>
      <c r="F533" s="84" t="s">
        <v>25</v>
      </c>
      <c r="G533" s="84" t="s">
        <v>25</v>
      </c>
      <c r="H533" s="76" t="s">
        <v>25</v>
      </c>
      <c r="I533" s="78" t="s">
        <v>25</v>
      </c>
      <c r="J533" s="548" t="s">
        <v>25</v>
      </c>
      <c r="K533" s="76" t="s">
        <v>9</v>
      </c>
    </row>
    <row r="534" spans="1:11" x14ac:dyDescent="0.25">
      <c r="A534" s="85" t="s">
        <v>1058</v>
      </c>
      <c r="B534" s="85" t="s">
        <v>1059</v>
      </c>
      <c r="C534" s="84" t="s">
        <v>25</v>
      </c>
      <c r="D534" s="84" t="s">
        <v>25</v>
      </c>
      <c r="E534" s="84" t="s">
        <v>25</v>
      </c>
      <c r="F534" s="84" t="s">
        <v>25</v>
      </c>
      <c r="G534" s="84" t="s">
        <v>25</v>
      </c>
      <c r="H534" s="76" t="s">
        <v>25</v>
      </c>
      <c r="I534" s="78" t="s">
        <v>25</v>
      </c>
      <c r="J534" s="548" t="s">
        <v>25</v>
      </c>
      <c r="K534" s="76" t="s">
        <v>9</v>
      </c>
    </row>
    <row r="535" spans="1:11" x14ac:dyDescent="0.25">
      <c r="A535" s="85" t="s">
        <v>1060</v>
      </c>
      <c r="B535" s="85" t="s">
        <v>1061</v>
      </c>
      <c r="C535" s="84" t="s">
        <v>25</v>
      </c>
      <c r="D535" s="84" t="s">
        <v>25</v>
      </c>
      <c r="E535" s="84" t="s">
        <v>25</v>
      </c>
      <c r="F535" s="84" t="s">
        <v>25</v>
      </c>
      <c r="G535" s="84" t="s">
        <v>25</v>
      </c>
      <c r="H535" s="76" t="s">
        <v>25</v>
      </c>
      <c r="I535" s="78" t="s">
        <v>25</v>
      </c>
      <c r="J535" s="548" t="s">
        <v>25</v>
      </c>
      <c r="K535" s="76" t="s">
        <v>9</v>
      </c>
    </row>
    <row r="536" spans="1:11" x14ac:dyDescent="0.25">
      <c r="A536" s="85" t="s">
        <v>1062</v>
      </c>
      <c r="B536" s="85" t="s">
        <v>1063</v>
      </c>
      <c r="C536" s="84" t="s">
        <v>25</v>
      </c>
      <c r="D536" s="84" t="s">
        <v>25</v>
      </c>
      <c r="E536" s="84" t="s">
        <v>25</v>
      </c>
      <c r="F536" s="84" t="s">
        <v>25</v>
      </c>
      <c r="G536" s="84" t="s">
        <v>25</v>
      </c>
      <c r="H536" s="76" t="s">
        <v>25</v>
      </c>
      <c r="I536" s="78" t="s">
        <v>25</v>
      </c>
      <c r="J536" s="548" t="s">
        <v>25</v>
      </c>
      <c r="K536" s="76" t="s">
        <v>9</v>
      </c>
    </row>
    <row r="537" spans="1:11" x14ac:dyDescent="0.25">
      <c r="A537" s="85" t="s">
        <v>1064</v>
      </c>
      <c r="B537" s="85" t="s">
        <v>1065</v>
      </c>
      <c r="C537" s="84" t="s">
        <v>25</v>
      </c>
      <c r="D537" s="84" t="s">
        <v>25</v>
      </c>
      <c r="E537" s="84" t="s">
        <v>25</v>
      </c>
      <c r="F537" s="84" t="s">
        <v>25</v>
      </c>
      <c r="G537" s="84" t="s">
        <v>25</v>
      </c>
      <c r="H537" s="76" t="s">
        <v>25</v>
      </c>
      <c r="I537" s="78" t="s">
        <v>25</v>
      </c>
      <c r="J537" s="548" t="s">
        <v>25</v>
      </c>
      <c r="K537" s="76" t="s">
        <v>9</v>
      </c>
    </row>
    <row r="538" spans="1:11" x14ac:dyDescent="0.25">
      <c r="A538" s="85" t="s">
        <v>1066</v>
      </c>
      <c r="B538" s="85" t="s">
        <v>1067</v>
      </c>
      <c r="C538" s="84" t="s">
        <v>25</v>
      </c>
      <c r="D538" s="84" t="s">
        <v>25</v>
      </c>
      <c r="E538" s="84" t="s">
        <v>25</v>
      </c>
      <c r="F538" s="84" t="s">
        <v>25</v>
      </c>
      <c r="G538" s="84" t="s">
        <v>25</v>
      </c>
      <c r="H538" s="76" t="s">
        <v>25</v>
      </c>
      <c r="I538" s="78" t="s">
        <v>25</v>
      </c>
      <c r="J538" s="548" t="s">
        <v>25</v>
      </c>
      <c r="K538" s="76" t="s">
        <v>9</v>
      </c>
    </row>
    <row r="539" spans="1:11" x14ac:dyDescent="0.25">
      <c r="A539" s="85" t="s">
        <v>1068</v>
      </c>
      <c r="B539" s="85" t="s">
        <v>1069</v>
      </c>
      <c r="C539" s="84" t="s">
        <v>25</v>
      </c>
      <c r="D539" s="84" t="s">
        <v>25</v>
      </c>
      <c r="E539" s="84" t="s">
        <v>25</v>
      </c>
      <c r="F539" s="84" t="s">
        <v>25</v>
      </c>
      <c r="G539" s="84" t="s">
        <v>25</v>
      </c>
      <c r="H539" s="76" t="s">
        <v>25</v>
      </c>
      <c r="I539" s="78" t="s">
        <v>25</v>
      </c>
      <c r="J539" s="548" t="s">
        <v>25</v>
      </c>
      <c r="K539" s="76" t="s">
        <v>9</v>
      </c>
    </row>
    <row r="540" spans="1:11" x14ac:dyDescent="0.25">
      <c r="A540" s="85" t="s">
        <v>1070</v>
      </c>
      <c r="B540" s="85" t="s">
        <v>1071</v>
      </c>
      <c r="C540" s="84" t="s">
        <v>25</v>
      </c>
      <c r="D540" s="84" t="s">
        <v>25</v>
      </c>
      <c r="E540" s="84" t="s">
        <v>25</v>
      </c>
      <c r="F540" s="84" t="s">
        <v>25</v>
      </c>
      <c r="G540" s="84" t="s">
        <v>25</v>
      </c>
      <c r="H540" s="76" t="s">
        <v>25</v>
      </c>
      <c r="I540" s="78" t="s">
        <v>25</v>
      </c>
      <c r="J540" s="548" t="s">
        <v>25</v>
      </c>
      <c r="K540" s="76" t="s">
        <v>9</v>
      </c>
    </row>
    <row r="541" spans="1:11" x14ac:dyDescent="0.25">
      <c r="A541" s="85" t="s">
        <v>1072</v>
      </c>
      <c r="B541" s="85" t="s">
        <v>1073</v>
      </c>
      <c r="C541" s="84" t="s">
        <v>25</v>
      </c>
      <c r="D541" s="84" t="s">
        <v>25</v>
      </c>
      <c r="E541" s="84" t="s">
        <v>25</v>
      </c>
      <c r="F541" s="84" t="s">
        <v>25</v>
      </c>
      <c r="G541" s="84" t="s">
        <v>25</v>
      </c>
      <c r="H541" s="76" t="s">
        <v>25</v>
      </c>
      <c r="I541" s="78" t="s">
        <v>25</v>
      </c>
      <c r="J541" s="548" t="s">
        <v>25</v>
      </c>
      <c r="K541" s="76" t="s">
        <v>9</v>
      </c>
    </row>
    <row r="542" spans="1:11" x14ac:dyDescent="0.25">
      <c r="A542" s="85" t="s">
        <v>1074</v>
      </c>
      <c r="B542" s="85" t="s">
        <v>1075</v>
      </c>
      <c r="C542" s="84" t="s">
        <v>25</v>
      </c>
      <c r="D542" s="84" t="s">
        <v>25</v>
      </c>
      <c r="E542" s="84" t="s">
        <v>25</v>
      </c>
      <c r="F542" s="84" t="s">
        <v>25</v>
      </c>
      <c r="G542" s="84" t="s">
        <v>25</v>
      </c>
      <c r="H542" s="76" t="s">
        <v>25</v>
      </c>
      <c r="I542" s="78" t="s">
        <v>25</v>
      </c>
      <c r="J542" s="548" t="s">
        <v>25</v>
      </c>
      <c r="K542" s="76" t="s">
        <v>9</v>
      </c>
    </row>
    <row r="543" spans="1:11" x14ac:dyDescent="0.25">
      <c r="A543" s="85" t="s">
        <v>1076</v>
      </c>
      <c r="B543" s="85" t="s">
        <v>1077</v>
      </c>
      <c r="C543" s="84" t="s">
        <v>25</v>
      </c>
      <c r="D543" s="84" t="s">
        <v>25</v>
      </c>
      <c r="E543" s="84" t="s">
        <v>25</v>
      </c>
      <c r="F543" s="84" t="s">
        <v>25</v>
      </c>
      <c r="G543" s="84" t="s">
        <v>25</v>
      </c>
      <c r="H543" s="76" t="s">
        <v>25</v>
      </c>
      <c r="I543" s="78" t="s">
        <v>25</v>
      </c>
      <c r="J543" s="548" t="s">
        <v>25</v>
      </c>
      <c r="K543" s="76" t="s">
        <v>9</v>
      </c>
    </row>
    <row r="544" spans="1:11" x14ac:dyDescent="0.25">
      <c r="A544" s="951" t="s">
        <v>1078</v>
      </c>
      <c r="B544" s="951" t="s">
        <v>1079</v>
      </c>
      <c r="C544" s="952" t="s">
        <v>25</v>
      </c>
      <c r="D544" s="952" t="s">
        <v>25</v>
      </c>
      <c r="E544" s="952" t="s">
        <v>25</v>
      </c>
      <c r="F544" s="952" t="s">
        <v>25</v>
      </c>
      <c r="G544" s="952" t="s">
        <v>25</v>
      </c>
      <c r="H544" s="953" t="s">
        <v>25</v>
      </c>
      <c r="I544" s="954" t="s">
        <v>25</v>
      </c>
      <c r="J544" s="548" t="s">
        <v>25</v>
      </c>
      <c r="K544" s="76" t="s">
        <v>32</v>
      </c>
    </row>
    <row r="545" spans="1:11" x14ac:dyDescent="0.25">
      <c r="A545" s="85" t="s">
        <v>1080</v>
      </c>
      <c r="B545" s="85" t="s">
        <v>1081</v>
      </c>
      <c r="C545" s="84" t="s">
        <v>25</v>
      </c>
      <c r="D545" s="84" t="s">
        <v>25</v>
      </c>
      <c r="E545" s="84" t="s">
        <v>25</v>
      </c>
      <c r="F545" s="84" t="s">
        <v>25</v>
      </c>
      <c r="G545" s="84" t="s">
        <v>25</v>
      </c>
      <c r="H545" s="76" t="s">
        <v>25</v>
      </c>
      <c r="I545" s="78" t="s">
        <v>25</v>
      </c>
      <c r="J545" s="548" t="s">
        <v>25</v>
      </c>
      <c r="K545" s="76" t="s">
        <v>32</v>
      </c>
    </row>
    <row r="546" spans="1:11" x14ac:dyDescent="0.25">
      <c r="A546" s="85" t="s">
        <v>1082</v>
      </c>
      <c r="B546" s="85" t="s">
        <v>1083</v>
      </c>
      <c r="C546" s="84" t="s">
        <v>25</v>
      </c>
      <c r="D546" s="84" t="s">
        <v>25</v>
      </c>
      <c r="E546" s="84" t="s">
        <v>25</v>
      </c>
      <c r="F546" s="84" t="s">
        <v>25</v>
      </c>
      <c r="G546" s="84" t="s">
        <v>25</v>
      </c>
      <c r="H546" s="76" t="s">
        <v>25</v>
      </c>
      <c r="I546" s="78" t="s">
        <v>25</v>
      </c>
      <c r="J546" s="548" t="s">
        <v>25</v>
      </c>
      <c r="K546" s="76" t="s">
        <v>32</v>
      </c>
    </row>
    <row r="547" spans="1:11" x14ac:dyDescent="0.25">
      <c r="A547" s="85" t="s">
        <v>1084</v>
      </c>
      <c r="B547" s="85" t="s">
        <v>1085</v>
      </c>
      <c r="C547" s="84" t="s">
        <v>25</v>
      </c>
      <c r="D547" s="84" t="s">
        <v>25</v>
      </c>
      <c r="E547" s="84" t="s">
        <v>25</v>
      </c>
      <c r="F547" s="84" t="s">
        <v>25</v>
      </c>
      <c r="G547" s="84" t="s">
        <v>25</v>
      </c>
      <c r="H547" s="76" t="s">
        <v>25</v>
      </c>
      <c r="I547" s="78" t="s">
        <v>25</v>
      </c>
      <c r="J547" s="548" t="s">
        <v>25</v>
      </c>
      <c r="K547" s="76" t="s">
        <v>32</v>
      </c>
    </row>
    <row r="548" spans="1:11" x14ac:dyDescent="0.25">
      <c r="A548" s="85" t="s">
        <v>1086</v>
      </c>
      <c r="B548" s="85" t="s">
        <v>1087</v>
      </c>
      <c r="C548" s="84" t="s">
        <v>25</v>
      </c>
      <c r="D548" s="84" t="s">
        <v>25</v>
      </c>
      <c r="E548" s="84" t="s">
        <v>25</v>
      </c>
      <c r="F548" s="84" t="s">
        <v>25</v>
      </c>
      <c r="G548" s="84" t="s">
        <v>25</v>
      </c>
      <c r="H548" s="76" t="s">
        <v>25</v>
      </c>
      <c r="I548" s="78" t="s">
        <v>25</v>
      </c>
      <c r="J548" s="548" t="s">
        <v>25</v>
      </c>
      <c r="K548" s="76" t="s">
        <v>32</v>
      </c>
    </row>
    <row r="549" spans="1:11" x14ac:dyDescent="0.25">
      <c r="A549" s="85" t="s">
        <v>1088</v>
      </c>
      <c r="B549" s="85" t="s">
        <v>1089</v>
      </c>
      <c r="C549" s="84" t="s">
        <v>25</v>
      </c>
      <c r="D549" s="84" t="s">
        <v>25</v>
      </c>
      <c r="E549" s="84" t="s">
        <v>25</v>
      </c>
      <c r="F549" s="84" t="s">
        <v>25</v>
      </c>
      <c r="G549" s="84" t="s">
        <v>25</v>
      </c>
      <c r="H549" s="76" t="s">
        <v>25</v>
      </c>
      <c r="I549" s="78" t="s">
        <v>25</v>
      </c>
      <c r="J549" s="548" t="s">
        <v>25</v>
      </c>
      <c r="K549" s="76" t="s">
        <v>32</v>
      </c>
    </row>
    <row r="550" spans="1:11" x14ac:dyDescent="0.25">
      <c r="A550" s="85" t="s">
        <v>1090</v>
      </c>
      <c r="B550" s="85" t="s">
        <v>1091</v>
      </c>
      <c r="C550" s="84" t="s">
        <v>25</v>
      </c>
      <c r="D550" s="84" t="s">
        <v>25</v>
      </c>
      <c r="E550" s="84" t="s">
        <v>25</v>
      </c>
      <c r="F550" s="84" t="s">
        <v>25</v>
      </c>
      <c r="G550" s="84" t="s">
        <v>25</v>
      </c>
      <c r="H550" s="76" t="s">
        <v>25</v>
      </c>
      <c r="I550" s="78" t="s">
        <v>25</v>
      </c>
      <c r="J550" s="548" t="s">
        <v>25</v>
      </c>
      <c r="K550" s="76" t="s">
        <v>9</v>
      </c>
    </row>
    <row r="551" spans="1:11" x14ac:dyDescent="0.25">
      <c r="A551" s="85" t="s">
        <v>1092</v>
      </c>
      <c r="B551" s="85" t="s">
        <v>74</v>
      </c>
      <c r="C551" s="84" t="s">
        <v>25</v>
      </c>
      <c r="D551" s="84" t="s">
        <v>25</v>
      </c>
      <c r="E551" s="84" t="s">
        <v>25</v>
      </c>
      <c r="F551" s="84" t="s">
        <v>25</v>
      </c>
      <c r="G551" s="84" t="s">
        <v>25</v>
      </c>
      <c r="H551" s="76" t="s">
        <v>25</v>
      </c>
      <c r="I551" s="78" t="s">
        <v>25</v>
      </c>
      <c r="J551" s="548" t="s">
        <v>25</v>
      </c>
      <c r="K551" s="76" t="s">
        <v>9</v>
      </c>
    </row>
    <row r="552" spans="1:11" x14ac:dyDescent="0.25">
      <c r="A552" s="85" t="s">
        <v>1093</v>
      </c>
      <c r="B552" s="85" t="s">
        <v>1094</v>
      </c>
      <c r="C552" s="84" t="s">
        <v>25</v>
      </c>
      <c r="D552" s="84" t="s">
        <v>25</v>
      </c>
      <c r="E552" s="84" t="s">
        <v>25</v>
      </c>
      <c r="F552" s="84" t="s">
        <v>25</v>
      </c>
      <c r="G552" s="84" t="s">
        <v>25</v>
      </c>
      <c r="H552" s="76" t="s">
        <v>25</v>
      </c>
      <c r="I552" s="78" t="s">
        <v>25</v>
      </c>
      <c r="J552" s="548" t="s">
        <v>25</v>
      </c>
      <c r="K552" s="76" t="s">
        <v>9</v>
      </c>
    </row>
    <row r="553" spans="1:11" x14ac:dyDescent="0.25">
      <c r="A553" s="85" t="s">
        <v>1095</v>
      </c>
      <c r="B553" s="85" t="s">
        <v>1096</v>
      </c>
      <c r="C553" s="84" t="s">
        <v>25</v>
      </c>
      <c r="D553" s="84" t="s">
        <v>25</v>
      </c>
      <c r="E553" s="84" t="s">
        <v>25</v>
      </c>
      <c r="F553" s="84" t="s">
        <v>25</v>
      </c>
      <c r="G553" s="84" t="s">
        <v>25</v>
      </c>
      <c r="H553" s="76" t="s">
        <v>25</v>
      </c>
      <c r="I553" s="78" t="s">
        <v>25</v>
      </c>
      <c r="J553" s="548" t="s">
        <v>25</v>
      </c>
      <c r="K553" s="76" t="s">
        <v>9</v>
      </c>
    </row>
    <row r="554" spans="1:11" x14ac:dyDescent="0.25">
      <c r="A554" s="85" t="s">
        <v>1097</v>
      </c>
      <c r="B554" s="85" t="s">
        <v>1098</v>
      </c>
      <c r="C554" s="84" t="s">
        <v>25</v>
      </c>
      <c r="D554" s="84" t="s">
        <v>25</v>
      </c>
      <c r="E554" s="84" t="s">
        <v>25</v>
      </c>
      <c r="F554" s="84" t="s">
        <v>25</v>
      </c>
      <c r="G554" s="84" t="s">
        <v>25</v>
      </c>
      <c r="H554" s="76" t="s">
        <v>25</v>
      </c>
      <c r="I554" s="78" t="s">
        <v>25</v>
      </c>
      <c r="J554" s="548" t="s">
        <v>25</v>
      </c>
      <c r="K554" s="76" t="s">
        <v>9</v>
      </c>
    </row>
    <row r="555" spans="1:11" x14ac:dyDescent="0.25">
      <c r="A555" s="85" t="s">
        <v>1099</v>
      </c>
      <c r="B555" s="85" t="s">
        <v>1100</v>
      </c>
      <c r="C555" s="84" t="s">
        <v>25</v>
      </c>
      <c r="D555" s="84" t="s">
        <v>25</v>
      </c>
      <c r="E555" s="84" t="s">
        <v>25</v>
      </c>
      <c r="F555" s="84" t="s">
        <v>25</v>
      </c>
      <c r="G555" s="84" t="s">
        <v>25</v>
      </c>
      <c r="H555" s="76" t="s">
        <v>25</v>
      </c>
      <c r="I555" s="78" t="s">
        <v>25</v>
      </c>
      <c r="J555" s="548" t="s">
        <v>25</v>
      </c>
      <c r="K555" s="76" t="s">
        <v>9</v>
      </c>
    </row>
    <row r="556" spans="1:11" x14ac:dyDescent="0.25">
      <c r="A556" s="85" t="s">
        <v>1101</v>
      </c>
      <c r="B556" s="85" t="s">
        <v>1102</v>
      </c>
      <c r="C556" s="84" t="s">
        <v>25</v>
      </c>
      <c r="D556" s="84" t="s">
        <v>25</v>
      </c>
      <c r="E556" s="84" t="s">
        <v>25</v>
      </c>
      <c r="F556" s="84" t="s">
        <v>25</v>
      </c>
      <c r="G556" s="84" t="s">
        <v>25</v>
      </c>
      <c r="H556" s="76" t="s">
        <v>25</v>
      </c>
      <c r="I556" s="78" t="s">
        <v>25</v>
      </c>
      <c r="J556" s="548" t="s">
        <v>25</v>
      </c>
      <c r="K556" s="76" t="s">
        <v>9</v>
      </c>
    </row>
    <row r="557" spans="1:11" x14ac:dyDescent="0.25">
      <c r="A557" s="85" t="s">
        <v>1103</v>
      </c>
      <c r="B557" s="85" t="s">
        <v>1104</v>
      </c>
      <c r="C557" s="84" t="s">
        <v>25</v>
      </c>
      <c r="D557" s="84" t="s">
        <v>25</v>
      </c>
      <c r="E557" s="84" t="s">
        <v>25</v>
      </c>
      <c r="F557" s="84" t="s">
        <v>25</v>
      </c>
      <c r="G557" s="84" t="s">
        <v>25</v>
      </c>
      <c r="H557" s="76" t="s">
        <v>25</v>
      </c>
      <c r="I557" s="78" t="s">
        <v>25</v>
      </c>
      <c r="J557" s="548" t="s">
        <v>25</v>
      </c>
      <c r="K557" s="76" t="s">
        <v>9</v>
      </c>
    </row>
    <row r="558" spans="1:11" x14ac:dyDescent="0.25">
      <c r="A558" s="85" t="s">
        <v>1105</v>
      </c>
      <c r="B558" s="85" t="s">
        <v>1106</v>
      </c>
      <c r="C558" s="84" t="s">
        <v>25</v>
      </c>
      <c r="D558" s="84" t="s">
        <v>25</v>
      </c>
      <c r="E558" s="84" t="s">
        <v>25</v>
      </c>
      <c r="F558" s="84" t="s">
        <v>25</v>
      </c>
      <c r="G558" s="84" t="s">
        <v>25</v>
      </c>
      <c r="H558" s="76" t="s">
        <v>25</v>
      </c>
      <c r="I558" s="78" t="s">
        <v>25</v>
      </c>
      <c r="J558" s="548" t="s">
        <v>25</v>
      </c>
      <c r="K558" s="76" t="s">
        <v>9</v>
      </c>
    </row>
    <row r="559" spans="1:11" x14ac:dyDescent="0.25">
      <c r="A559" s="85" t="s">
        <v>1107</v>
      </c>
      <c r="B559" s="85" t="s">
        <v>164</v>
      </c>
      <c r="C559" s="84" t="s">
        <v>25</v>
      </c>
      <c r="D559" s="84" t="s">
        <v>25</v>
      </c>
      <c r="E559" s="84" t="s">
        <v>25</v>
      </c>
      <c r="F559" s="84" t="s">
        <v>25</v>
      </c>
      <c r="G559" s="84" t="s">
        <v>25</v>
      </c>
      <c r="H559" s="76" t="s">
        <v>25</v>
      </c>
      <c r="I559" s="78" t="s">
        <v>25</v>
      </c>
      <c r="J559" s="548" t="s">
        <v>25</v>
      </c>
      <c r="K559" s="76" t="s">
        <v>32</v>
      </c>
    </row>
    <row r="560" spans="1:11" x14ac:dyDescent="0.25">
      <c r="A560" s="85" t="s">
        <v>1108</v>
      </c>
      <c r="B560" s="85" t="s">
        <v>1109</v>
      </c>
      <c r="C560" s="84" t="s">
        <v>25</v>
      </c>
      <c r="D560" s="84" t="s">
        <v>25</v>
      </c>
      <c r="E560" s="84" t="s">
        <v>25</v>
      </c>
      <c r="F560" s="84" t="s">
        <v>25</v>
      </c>
      <c r="G560" s="84" t="s">
        <v>25</v>
      </c>
      <c r="H560" s="76" t="s">
        <v>25</v>
      </c>
      <c r="I560" s="78" t="s">
        <v>25</v>
      </c>
      <c r="J560" s="548" t="s">
        <v>25</v>
      </c>
      <c r="K560" s="76" t="s">
        <v>9</v>
      </c>
    </row>
    <row r="561" spans="1:11" x14ac:dyDescent="0.25">
      <c r="A561" s="85" t="s">
        <v>1110</v>
      </c>
      <c r="B561" s="85" t="s">
        <v>1111</v>
      </c>
      <c r="C561" s="84" t="s">
        <v>25</v>
      </c>
      <c r="D561" s="84" t="s">
        <v>25</v>
      </c>
      <c r="E561" s="84" t="s">
        <v>25</v>
      </c>
      <c r="F561" s="84" t="s">
        <v>25</v>
      </c>
      <c r="G561" s="84" t="s">
        <v>25</v>
      </c>
      <c r="H561" s="76" t="s">
        <v>25</v>
      </c>
      <c r="I561" s="78" t="s">
        <v>25</v>
      </c>
      <c r="J561" s="548" t="s">
        <v>25</v>
      </c>
      <c r="K561" s="76" t="s">
        <v>9</v>
      </c>
    </row>
    <row r="562" spans="1:11" x14ac:dyDescent="0.25">
      <c r="A562" s="85" t="s">
        <v>1112</v>
      </c>
      <c r="B562" s="85" t="s">
        <v>1113</v>
      </c>
      <c r="C562" s="84" t="s">
        <v>25</v>
      </c>
      <c r="D562" s="84" t="s">
        <v>25</v>
      </c>
      <c r="E562" s="84" t="s">
        <v>25</v>
      </c>
      <c r="F562" s="84" t="s">
        <v>25</v>
      </c>
      <c r="G562" s="84" t="s">
        <v>25</v>
      </c>
      <c r="H562" s="76" t="s">
        <v>25</v>
      </c>
      <c r="I562" s="78" t="s">
        <v>25</v>
      </c>
      <c r="J562" s="548" t="s">
        <v>25</v>
      </c>
      <c r="K562" s="76" t="s">
        <v>9</v>
      </c>
    </row>
    <row r="563" spans="1:11" x14ac:dyDescent="0.25">
      <c r="A563" s="85" t="s">
        <v>1114</v>
      </c>
      <c r="B563" s="85" t="s">
        <v>1115</v>
      </c>
      <c r="C563" s="84" t="s">
        <v>25</v>
      </c>
      <c r="D563" s="84" t="s">
        <v>25</v>
      </c>
      <c r="E563" s="84" t="s">
        <v>25</v>
      </c>
      <c r="F563" s="84" t="s">
        <v>25</v>
      </c>
      <c r="G563" s="84" t="s">
        <v>25</v>
      </c>
      <c r="H563" s="76" t="s">
        <v>25</v>
      </c>
      <c r="I563" s="78" t="s">
        <v>25</v>
      </c>
      <c r="J563" s="548" t="s">
        <v>25</v>
      </c>
      <c r="K563" s="76" t="s">
        <v>9</v>
      </c>
    </row>
    <row r="564" spans="1:11" x14ac:dyDescent="0.25">
      <c r="A564" s="85" t="s">
        <v>1116</v>
      </c>
      <c r="B564" s="85" t="s">
        <v>1117</v>
      </c>
      <c r="C564" s="84" t="s">
        <v>25</v>
      </c>
      <c r="D564" s="84" t="s">
        <v>25</v>
      </c>
      <c r="E564" s="84" t="s">
        <v>25</v>
      </c>
      <c r="F564" s="84" t="s">
        <v>25</v>
      </c>
      <c r="G564" s="84" t="s">
        <v>25</v>
      </c>
      <c r="H564" s="76" t="s">
        <v>25</v>
      </c>
      <c r="I564" s="78" t="s">
        <v>25</v>
      </c>
      <c r="J564" s="548" t="s">
        <v>25</v>
      </c>
      <c r="K564" s="76" t="s">
        <v>9</v>
      </c>
    </row>
    <row r="565" spans="1:11" x14ac:dyDescent="0.25">
      <c r="A565" s="85" t="s">
        <v>1118</v>
      </c>
      <c r="B565" s="85" t="s">
        <v>1119</v>
      </c>
      <c r="C565" s="84" t="s">
        <v>25</v>
      </c>
      <c r="D565" s="84" t="s">
        <v>25</v>
      </c>
      <c r="E565" s="84" t="s">
        <v>25</v>
      </c>
      <c r="F565" s="84" t="s">
        <v>25</v>
      </c>
      <c r="G565" s="84" t="s">
        <v>25</v>
      </c>
      <c r="H565" s="76" t="s">
        <v>25</v>
      </c>
      <c r="I565" s="78" t="s">
        <v>25</v>
      </c>
      <c r="J565" s="548" t="s">
        <v>25</v>
      </c>
      <c r="K565" s="76" t="s">
        <v>9</v>
      </c>
    </row>
    <row r="566" spans="1:11" x14ac:dyDescent="0.25">
      <c r="A566" s="85" t="s">
        <v>1120</v>
      </c>
      <c r="B566" s="85" t="s">
        <v>1121</v>
      </c>
      <c r="C566" s="84" t="s">
        <v>25</v>
      </c>
      <c r="D566" s="84" t="s">
        <v>25</v>
      </c>
      <c r="E566" s="84" t="s">
        <v>25</v>
      </c>
      <c r="F566" s="84" t="s">
        <v>25</v>
      </c>
      <c r="G566" s="84" t="s">
        <v>25</v>
      </c>
      <c r="H566" s="76" t="s">
        <v>25</v>
      </c>
      <c r="I566" s="78" t="s">
        <v>25</v>
      </c>
      <c r="J566" s="548" t="s">
        <v>25</v>
      </c>
      <c r="K566" s="76" t="s">
        <v>9</v>
      </c>
    </row>
    <row r="567" spans="1:11" x14ac:dyDescent="0.25">
      <c r="A567" s="85" t="s">
        <v>1122</v>
      </c>
      <c r="B567" s="85" t="s">
        <v>1123</v>
      </c>
      <c r="C567" s="84" t="s">
        <v>25</v>
      </c>
      <c r="D567" s="84" t="s">
        <v>25</v>
      </c>
      <c r="E567" s="84" t="s">
        <v>25</v>
      </c>
      <c r="F567" s="84" t="s">
        <v>25</v>
      </c>
      <c r="G567" s="84" t="s">
        <v>25</v>
      </c>
      <c r="H567" s="76" t="s">
        <v>25</v>
      </c>
      <c r="I567" s="78" t="s">
        <v>25</v>
      </c>
      <c r="J567" s="548" t="s">
        <v>25</v>
      </c>
      <c r="K567" s="76" t="s">
        <v>9</v>
      </c>
    </row>
    <row r="568" spans="1:11" x14ac:dyDescent="0.25">
      <c r="A568" s="85" t="s">
        <v>1124</v>
      </c>
      <c r="B568" s="85" t="s">
        <v>1125</v>
      </c>
      <c r="C568" s="84" t="s">
        <v>25</v>
      </c>
      <c r="D568" s="84" t="s">
        <v>25</v>
      </c>
      <c r="E568" s="84" t="s">
        <v>25</v>
      </c>
      <c r="F568" s="84" t="s">
        <v>25</v>
      </c>
      <c r="G568" s="84" t="s">
        <v>25</v>
      </c>
      <c r="H568" s="76" t="s">
        <v>25</v>
      </c>
      <c r="I568" s="78" t="s">
        <v>25</v>
      </c>
      <c r="J568" s="548" t="s">
        <v>25</v>
      </c>
      <c r="K568" s="76" t="s">
        <v>9</v>
      </c>
    </row>
    <row r="569" spans="1:11" x14ac:dyDescent="0.25">
      <c r="A569" s="85" t="s">
        <v>1126</v>
      </c>
      <c r="B569" s="85" t="s">
        <v>1127</v>
      </c>
      <c r="C569" s="84" t="s">
        <v>25</v>
      </c>
      <c r="D569" s="84" t="s">
        <v>25</v>
      </c>
      <c r="E569" s="84" t="s">
        <v>25</v>
      </c>
      <c r="F569" s="84" t="s">
        <v>25</v>
      </c>
      <c r="G569" s="84" t="s">
        <v>25</v>
      </c>
      <c r="H569" s="76" t="s">
        <v>25</v>
      </c>
      <c r="I569" s="78" t="s">
        <v>25</v>
      </c>
      <c r="J569" s="548" t="s">
        <v>25</v>
      </c>
      <c r="K569" s="76" t="s">
        <v>32</v>
      </c>
    </row>
    <row r="570" spans="1:11" x14ac:dyDescent="0.25">
      <c r="A570" s="85" t="s">
        <v>1128</v>
      </c>
      <c r="B570" s="85" t="s">
        <v>1129</v>
      </c>
      <c r="C570" s="84" t="s">
        <v>25</v>
      </c>
      <c r="D570" s="84" t="s">
        <v>25</v>
      </c>
      <c r="E570" s="84" t="s">
        <v>25</v>
      </c>
      <c r="F570" s="84" t="s">
        <v>25</v>
      </c>
      <c r="G570" s="84" t="s">
        <v>25</v>
      </c>
      <c r="H570" s="76" t="s">
        <v>25</v>
      </c>
      <c r="I570" s="78" t="s">
        <v>25</v>
      </c>
      <c r="J570" s="548" t="s">
        <v>25</v>
      </c>
      <c r="K570" s="76" t="s">
        <v>32</v>
      </c>
    </row>
    <row r="571" spans="1:11" x14ac:dyDescent="0.25">
      <c r="A571" s="85" t="s">
        <v>1130</v>
      </c>
      <c r="B571" s="85" t="s">
        <v>1131</v>
      </c>
      <c r="C571" s="84" t="s">
        <v>25</v>
      </c>
      <c r="D571" s="84" t="s">
        <v>25</v>
      </c>
      <c r="E571" s="84" t="s">
        <v>25</v>
      </c>
      <c r="F571" s="84" t="s">
        <v>25</v>
      </c>
      <c r="G571" s="84" t="s">
        <v>25</v>
      </c>
      <c r="H571" s="76" t="s">
        <v>25</v>
      </c>
      <c r="I571" s="78" t="s">
        <v>25</v>
      </c>
      <c r="J571" s="548" t="s">
        <v>25</v>
      </c>
      <c r="K571" s="76" t="s">
        <v>32</v>
      </c>
    </row>
    <row r="572" spans="1:11" x14ac:dyDescent="0.25">
      <c r="A572" s="85" t="s">
        <v>1132</v>
      </c>
      <c r="B572" s="85" t="s">
        <v>310</v>
      </c>
      <c r="C572" s="84" t="s">
        <v>25</v>
      </c>
      <c r="D572" s="84" t="s">
        <v>25</v>
      </c>
      <c r="E572" s="84" t="s">
        <v>25</v>
      </c>
      <c r="F572" s="84" t="s">
        <v>25</v>
      </c>
      <c r="G572" s="84" t="s">
        <v>25</v>
      </c>
      <c r="H572" s="76" t="s">
        <v>25</v>
      </c>
      <c r="I572" s="78" t="s">
        <v>25</v>
      </c>
      <c r="J572" s="548" t="s">
        <v>25</v>
      </c>
      <c r="K572" s="76" t="s">
        <v>32</v>
      </c>
    </row>
    <row r="573" spans="1:11" x14ac:dyDescent="0.25">
      <c r="A573" s="85" t="s">
        <v>1133</v>
      </c>
      <c r="B573" s="85" t="s">
        <v>1134</v>
      </c>
      <c r="C573" s="84" t="s">
        <v>25</v>
      </c>
      <c r="D573" s="84" t="s">
        <v>25</v>
      </c>
      <c r="E573" s="84" t="s">
        <v>25</v>
      </c>
      <c r="F573" s="84" t="s">
        <v>25</v>
      </c>
      <c r="G573" s="84" t="s">
        <v>25</v>
      </c>
      <c r="H573" s="76" t="s">
        <v>25</v>
      </c>
      <c r="I573" s="78" t="s">
        <v>25</v>
      </c>
      <c r="J573" s="548" t="s">
        <v>25</v>
      </c>
      <c r="K573" s="76" t="s">
        <v>9</v>
      </c>
    </row>
    <row r="574" spans="1:11" x14ac:dyDescent="0.25">
      <c r="A574" s="85" t="s">
        <v>1135</v>
      </c>
      <c r="B574" s="85" t="s">
        <v>1136</v>
      </c>
      <c r="C574" s="84" t="s">
        <v>25</v>
      </c>
      <c r="D574" s="84" t="s">
        <v>25</v>
      </c>
      <c r="E574" s="84" t="s">
        <v>25</v>
      </c>
      <c r="F574" s="84" t="s">
        <v>25</v>
      </c>
      <c r="G574" s="84" t="s">
        <v>25</v>
      </c>
      <c r="H574" s="76" t="s">
        <v>25</v>
      </c>
      <c r="I574" s="78" t="s">
        <v>25</v>
      </c>
      <c r="J574" s="548" t="s">
        <v>25</v>
      </c>
      <c r="K574" s="76" t="s">
        <v>9</v>
      </c>
    </row>
    <row r="575" spans="1:11" x14ac:dyDescent="0.25">
      <c r="A575" s="85" t="s">
        <v>1137</v>
      </c>
      <c r="B575" s="85" t="s">
        <v>1138</v>
      </c>
      <c r="C575" s="84" t="s">
        <v>25</v>
      </c>
      <c r="D575" s="84" t="s">
        <v>25</v>
      </c>
      <c r="E575" s="84" t="s">
        <v>25</v>
      </c>
      <c r="F575" s="84" t="s">
        <v>25</v>
      </c>
      <c r="G575" s="84" t="s">
        <v>25</v>
      </c>
      <c r="H575" s="76" t="s">
        <v>25</v>
      </c>
      <c r="I575" s="78" t="s">
        <v>25</v>
      </c>
      <c r="J575" s="548" t="s">
        <v>25</v>
      </c>
      <c r="K575" s="76" t="s">
        <v>9</v>
      </c>
    </row>
    <row r="576" spans="1:11" x14ac:dyDescent="0.25">
      <c r="A576" s="85" t="s">
        <v>1139</v>
      </c>
      <c r="B576" s="85" t="s">
        <v>1140</v>
      </c>
      <c r="C576" s="84" t="s">
        <v>25</v>
      </c>
      <c r="D576" s="84" t="s">
        <v>25</v>
      </c>
      <c r="E576" s="84" t="s">
        <v>25</v>
      </c>
      <c r="F576" s="84" t="s">
        <v>25</v>
      </c>
      <c r="G576" s="84" t="s">
        <v>25</v>
      </c>
      <c r="H576" s="76" t="s">
        <v>25</v>
      </c>
      <c r="I576" s="78" t="s">
        <v>25</v>
      </c>
      <c r="J576" s="548" t="s">
        <v>25</v>
      </c>
      <c r="K576" s="76" t="s">
        <v>9</v>
      </c>
    </row>
    <row r="577" spans="1:11" x14ac:dyDescent="0.25">
      <c r="A577" s="85" t="s">
        <v>1141</v>
      </c>
      <c r="B577" s="85" t="s">
        <v>1142</v>
      </c>
      <c r="C577" s="84" t="s">
        <v>25</v>
      </c>
      <c r="D577" s="84" t="s">
        <v>25</v>
      </c>
      <c r="E577" s="84" t="s">
        <v>25</v>
      </c>
      <c r="F577" s="84" t="s">
        <v>25</v>
      </c>
      <c r="G577" s="84" t="s">
        <v>25</v>
      </c>
      <c r="H577" s="76" t="s">
        <v>25</v>
      </c>
      <c r="I577" s="78" t="s">
        <v>25</v>
      </c>
      <c r="J577" s="548" t="s">
        <v>25</v>
      </c>
      <c r="K577" s="76" t="s">
        <v>9</v>
      </c>
    </row>
    <row r="578" spans="1:11" x14ac:dyDescent="0.25">
      <c r="A578" s="85" t="s">
        <v>1143</v>
      </c>
      <c r="B578" s="85" t="s">
        <v>1144</v>
      </c>
      <c r="C578" s="84" t="s">
        <v>25</v>
      </c>
      <c r="D578" s="84" t="s">
        <v>25</v>
      </c>
      <c r="E578" s="84" t="s">
        <v>25</v>
      </c>
      <c r="F578" s="84" t="s">
        <v>25</v>
      </c>
      <c r="G578" s="84" t="s">
        <v>25</v>
      </c>
      <c r="H578" s="76" t="s">
        <v>25</v>
      </c>
      <c r="I578" s="78" t="s">
        <v>25</v>
      </c>
      <c r="J578" s="548" t="s">
        <v>25</v>
      </c>
      <c r="K578" s="76" t="s">
        <v>9</v>
      </c>
    </row>
    <row r="579" spans="1:11" x14ac:dyDescent="0.25">
      <c r="A579" s="85" t="s">
        <v>1145</v>
      </c>
      <c r="B579" s="85" t="s">
        <v>1146</v>
      </c>
      <c r="C579" s="84" t="s">
        <v>25</v>
      </c>
      <c r="D579" s="84" t="s">
        <v>25</v>
      </c>
      <c r="E579" s="84" t="s">
        <v>25</v>
      </c>
      <c r="F579" s="84" t="s">
        <v>25</v>
      </c>
      <c r="G579" s="84" t="s">
        <v>25</v>
      </c>
      <c r="H579" s="76" t="s">
        <v>25</v>
      </c>
      <c r="I579" s="78" t="s">
        <v>25</v>
      </c>
      <c r="J579" s="548" t="s">
        <v>25</v>
      </c>
      <c r="K579" s="76" t="s">
        <v>9</v>
      </c>
    </row>
    <row r="580" spans="1:11" x14ac:dyDescent="0.25">
      <c r="A580" s="85" t="s">
        <v>1147</v>
      </c>
      <c r="B580" s="85" t="s">
        <v>1148</v>
      </c>
      <c r="C580" s="84" t="s">
        <v>25</v>
      </c>
      <c r="D580" s="84" t="s">
        <v>25</v>
      </c>
      <c r="E580" s="84" t="s">
        <v>25</v>
      </c>
      <c r="F580" s="84" t="s">
        <v>25</v>
      </c>
      <c r="G580" s="84" t="s">
        <v>25</v>
      </c>
      <c r="H580" s="76" t="s">
        <v>25</v>
      </c>
      <c r="I580" s="78" t="s">
        <v>25</v>
      </c>
      <c r="J580" s="548" t="s">
        <v>25</v>
      </c>
      <c r="K580" s="76" t="s">
        <v>9</v>
      </c>
    </row>
    <row r="581" spans="1:11" x14ac:dyDescent="0.25">
      <c r="A581" s="85" t="s">
        <v>1149</v>
      </c>
      <c r="B581" s="85" t="s">
        <v>1150</v>
      </c>
      <c r="C581" s="84" t="s">
        <v>25</v>
      </c>
      <c r="D581" s="84" t="s">
        <v>25</v>
      </c>
      <c r="E581" s="84" t="s">
        <v>25</v>
      </c>
      <c r="F581" s="84" t="s">
        <v>25</v>
      </c>
      <c r="G581" s="84" t="s">
        <v>25</v>
      </c>
      <c r="H581" s="76" t="s">
        <v>25</v>
      </c>
      <c r="I581" s="78" t="s">
        <v>25</v>
      </c>
      <c r="J581" s="548" t="s">
        <v>25</v>
      </c>
      <c r="K581" s="76" t="s">
        <v>9</v>
      </c>
    </row>
    <row r="582" spans="1:11" x14ac:dyDescent="0.25">
      <c r="A582" s="85" t="s">
        <v>1151</v>
      </c>
      <c r="B582" s="85" t="s">
        <v>1152</v>
      </c>
      <c r="C582" s="84" t="s">
        <v>25</v>
      </c>
      <c r="D582" s="84" t="s">
        <v>25</v>
      </c>
      <c r="E582" s="84" t="s">
        <v>25</v>
      </c>
      <c r="F582" s="84" t="s">
        <v>25</v>
      </c>
      <c r="G582" s="84" t="s">
        <v>25</v>
      </c>
      <c r="H582" s="76" t="s">
        <v>25</v>
      </c>
      <c r="I582" s="78" t="s">
        <v>25</v>
      </c>
      <c r="J582" s="548" t="s">
        <v>25</v>
      </c>
      <c r="K582" s="76" t="s">
        <v>9</v>
      </c>
    </row>
    <row r="583" spans="1:11" x14ac:dyDescent="0.25">
      <c r="A583" s="85" t="s">
        <v>1153</v>
      </c>
      <c r="B583" s="85" t="s">
        <v>1154</v>
      </c>
      <c r="C583" s="84" t="s">
        <v>25</v>
      </c>
      <c r="D583" s="84" t="s">
        <v>25</v>
      </c>
      <c r="E583" s="84" t="s">
        <v>25</v>
      </c>
      <c r="F583" s="84" t="s">
        <v>25</v>
      </c>
      <c r="G583" s="84" t="s">
        <v>25</v>
      </c>
      <c r="H583" s="76" t="s">
        <v>25</v>
      </c>
      <c r="I583" s="78" t="s">
        <v>25</v>
      </c>
      <c r="J583" s="548" t="s">
        <v>25</v>
      </c>
      <c r="K583" s="76" t="s">
        <v>9</v>
      </c>
    </row>
    <row r="584" spans="1:11" x14ac:dyDescent="0.25">
      <c r="A584" s="85" t="s">
        <v>1155</v>
      </c>
      <c r="B584" s="85" t="s">
        <v>1156</v>
      </c>
      <c r="C584" s="84" t="s">
        <v>25</v>
      </c>
      <c r="D584" s="84" t="s">
        <v>25</v>
      </c>
      <c r="E584" s="84" t="s">
        <v>25</v>
      </c>
      <c r="F584" s="84" t="s">
        <v>25</v>
      </c>
      <c r="G584" s="84" t="s">
        <v>25</v>
      </c>
      <c r="H584" s="76" t="s">
        <v>25</v>
      </c>
      <c r="I584" s="78" t="s">
        <v>25</v>
      </c>
      <c r="J584" s="548" t="s">
        <v>25</v>
      </c>
      <c r="K584" s="76" t="s">
        <v>9</v>
      </c>
    </row>
    <row r="585" spans="1:11" x14ac:dyDescent="0.25">
      <c r="A585" s="85" t="s">
        <v>1157</v>
      </c>
      <c r="B585" s="85" t="s">
        <v>1158</v>
      </c>
      <c r="C585" s="84" t="s">
        <v>25</v>
      </c>
      <c r="D585" s="84" t="s">
        <v>25</v>
      </c>
      <c r="E585" s="84" t="s">
        <v>25</v>
      </c>
      <c r="F585" s="84" t="s">
        <v>25</v>
      </c>
      <c r="G585" s="84" t="s">
        <v>25</v>
      </c>
      <c r="H585" s="76" t="s">
        <v>25</v>
      </c>
      <c r="I585" s="78" t="s">
        <v>25</v>
      </c>
      <c r="J585" s="548" t="s">
        <v>25</v>
      </c>
      <c r="K585" s="76" t="s">
        <v>9</v>
      </c>
    </row>
    <row r="586" spans="1:11" x14ac:dyDescent="0.25">
      <c r="A586" s="85" t="s">
        <v>1159</v>
      </c>
      <c r="B586" s="85" t="s">
        <v>1160</v>
      </c>
      <c r="C586" s="84" t="s">
        <v>25</v>
      </c>
      <c r="D586" s="84" t="s">
        <v>25</v>
      </c>
      <c r="E586" s="84" t="s">
        <v>25</v>
      </c>
      <c r="F586" s="84" t="s">
        <v>25</v>
      </c>
      <c r="G586" s="84" t="s">
        <v>25</v>
      </c>
      <c r="H586" s="76" t="s">
        <v>25</v>
      </c>
      <c r="I586" s="78" t="s">
        <v>25</v>
      </c>
      <c r="J586" s="548" t="s">
        <v>25</v>
      </c>
      <c r="K586" s="76" t="s">
        <v>9</v>
      </c>
    </row>
    <row r="587" spans="1:11" x14ac:dyDescent="0.25">
      <c r="A587" s="85" t="s">
        <v>1161</v>
      </c>
      <c r="B587" s="85" t="s">
        <v>1162</v>
      </c>
      <c r="C587" s="84" t="s">
        <v>25</v>
      </c>
      <c r="D587" s="84" t="s">
        <v>25</v>
      </c>
      <c r="E587" s="84" t="s">
        <v>25</v>
      </c>
      <c r="F587" s="84" t="s">
        <v>25</v>
      </c>
      <c r="G587" s="84" t="s">
        <v>25</v>
      </c>
      <c r="H587" s="76" t="s">
        <v>25</v>
      </c>
      <c r="I587" s="78" t="s">
        <v>25</v>
      </c>
      <c r="J587" s="548" t="s">
        <v>25</v>
      </c>
      <c r="K587" s="76" t="s">
        <v>9</v>
      </c>
    </row>
    <row r="588" spans="1:11" x14ac:dyDescent="0.25">
      <c r="A588" s="85" t="s">
        <v>1163</v>
      </c>
      <c r="B588" s="85" t="s">
        <v>1164</v>
      </c>
      <c r="C588" s="84" t="s">
        <v>25</v>
      </c>
      <c r="D588" s="84" t="s">
        <v>25</v>
      </c>
      <c r="E588" s="84" t="s">
        <v>25</v>
      </c>
      <c r="F588" s="84" t="s">
        <v>25</v>
      </c>
      <c r="G588" s="84" t="s">
        <v>25</v>
      </c>
      <c r="H588" s="76" t="s">
        <v>25</v>
      </c>
      <c r="I588" s="78" t="s">
        <v>25</v>
      </c>
      <c r="J588" s="548" t="s">
        <v>25</v>
      </c>
      <c r="K588" s="76" t="s">
        <v>9</v>
      </c>
    </row>
    <row r="589" spans="1:11" x14ac:dyDescent="0.25">
      <c r="A589" s="85" t="s">
        <v>1165</v>
      </c>
      <c r="B589" s="85" t="s">
        <v>1166</v>
      </c>
      <c r="C589" s="84" t="s">
        <v>25</v>
      </c>
      <c r="D589" s="84" t="s">
        <v>25</v>
      </c>
      <c r="E589" s="84" t="s">
        <v>25</v>
      </c>
      <c r="F589" s="84" t="s">
        <v>25</v>
      </c>
      <c r="G589" s="84" t="s">
        <v>25</v>
      </c>
      <c r="H589" s="76" t="s">
        <v>25</v>
      </c>
      <c r="I589" s="78" t="s">
        <v>25</v>
      </c>
      <c r="J589" s="548" t="s">
        <v>25</v>
      </c>
      <c r="K589" s="76" t="s">
        <v>9</v>
      </c>
    </row>
    <row r="590" spans="1:11" x14ac:dyDescent="0.25">
      <c r="A590" s="85" t="s">
        <v>1167</v>
      </c>
      <c r="B590" s="85" t="s">
        <v>1168</v>
      </c>
      <c r="C590" s="84" t="s">
        <v>25</v>
      </c>
      <c r="D590" s="84" t="s">
        <v>25</v>
      </c>
      <c r="E590" s="84" t="s">
        <v>25</v>
      </c>
      <c r="F590" s="84" t="s">
        <v>25</v>
      </c>
      <c r="G590" s="84" t="s">
        <v>25</v>
      </c>
      <c r="H590" s="76" t="s">
        <v>25</v>
      </c>
      <c r="I590" s="78" t="s">
        <v>25</v>
      </c>
      <c r="J590" s="548" t="s">
        <v>25</v>
      </c>
      <c r="K590" s="76" t="s">
        <v>9</v>
      </c>
    </row>
    <row r="591" spans="1:11" x14ac:dyDescent="0.25">
      <c r="A591" s="85" t="s">
        <v>1169</v>
      </c>
      <c r="B591" s="85" t="s">
        <v>1170</v>
      </c>
      <c r="C591" s="84" t="s">
        <v>25</v>
      </c>
      <c r="D591" s="84" t="s">
        <v>25</v>
      </c>
      <c r="E591" s="84" t="s">
        <v>25</v>
      </c>
      <c r="F591" s="84" t="s">
        <v>25</v>
      </c>
      <c r="G591" s="84" t="s">
        <v>25</v>
      </c>
      <c r="H591" s="76" t="s">
        <v>25</v>
      </c>
      <c r="I591" s="78" t="s">
        <v>25</v>
      </c>
      <c r="J591" s="548" t="s">
        <v>25</v>
      </c>
      <c r="K591" s="76" t="s">
        <v>9</v>
      </c>
    </row>
    <row r="592" spans="1:11" x14ac:dyDescent="0.25">
      <c r="A592" s="85" t="s">
        <v>1171</v>
      </c>
      <c r="B592" s="85" t="s">
        <v>1172</v>
      </c>
      <c r="C592" s="84" t="s">
        <v>25</v>
      </c>
      <c r="D592" s="84" t="s">
        <v>25</v>
      </c>
      <c r="E592" s="84" t="s">
        <v>25</v>
      </c>
      <c r="F592" s="84" t="s">
        <v>25</v>
      </c>
      <c r="G592" s="84" t="s">
        <v>25</v>
      </c>
      <c r="H592" s="76" t="s">
        <v>25</v>
      </c>
      <c r="I592" s="78" t="s">
        <v>25</v>
      </c>
      <c r="J592" s="548" t="s">
        <v>25</v>
      </c>
      <c r="K592" s="76" t="s">
        <v>9</v>
      </c>
    </row>
    <row r="593" spans="1:11" x14ac:dyDescent="0.25">
      <c r="A593" s="85" t="s">
        <v>1173</v>
      </c>
      <c r="B593" s="85" t="s">
        <v>1174</v>
      </c>
      <c r="C593" s="84" t="s">
        <v>25</v>
      </c>
      <c r="D593" s="84" t="s">
        <v>25</v>
      </c>
      <c r="E593" s="84" t="s">
        <v>25</v>
      </c>
      <c r="F593" s="84" t="s">
        <v>25</v>
      </c>
      <c r="G593" s="84" t="s">
        <v>25</v>
      </c>
      <c r="H593" s="76" t="s">
        <v>25</v>
      </c>
      <c r="I593" s="78" t="s">
        <v>25</v>
      </c>
      <c r="J593" s="548" t="s">
        <v>25</v>
      </c>
      <c r="K593" s="76" t="s">
        <v>9</v>
      </c>
    </row>
    <row r="594" spans="1:11" x14ac:dyDescent="0.25">
      <c r="A594" s="85" t="s">
        <v>1175</v>
      </c>
      <c r="B594" s="85" t="s">
        <v>1176</v>
      </c>
      <c r="C594" s="84" t="s">
        <v>25</v>
      </c>
      <c r="D594" s="84" t="s">
        <v>25</v>
      </c>
      <c r="E594" s="84" t="s">
        <v>25</v>
      </c>
      <c r="F594" s="84" t="s">
        <v>25</v>
      </c>
      <c r="G594" s="84" t="s">
        <v>25</v>
      </c>
      <c r="H594" s="76" t="s">
        <v>25</v>
      </c>
      <c r="I594" s="78" t="s">
        <v>25</v>
      </c>
      <c r="J594" s="548" t="s">
        <v>25</v>
      </c>
      <c r="K594" s="76" t="s">
        <v>9</v>
      </c>
    </row>
    <row r="595" spans="1:11" x14ac:dyDescent="0.25">
      <c r="A595" s="85" t="s">
        <v>1177</v>
      </c>
      <c r="B595" s="85" t="s">
        <v>1178</v>
      </c>
      <c r="C595" s="84" t="s">
        <v>25</v>
      </c>
      <c r="D595" s="84" t="s">
        <v>25</v>
      </c>
      <c r="E595" s="84" t="s">
        <v>25</v>
      </c>
      <c r="F595" s="84" t="s">
        <v>25</v>
      </c>
      <c r="G595" s="84" t="s">
        <v>25</v>
      </c>
      <c r="H595" s="76" t="s">
        <v>25</v>
      </c>
      <c r="I595" s="78" t="s">
        <v>25</v>
      </c>
      <c r="J595" s="548" t="s">
        <v>25</v>
      </c>
      <c r="K595" s="76" t="s">
        <v>9</v>
      </c>
    </row>
    <row r="596" spans="1:11" x14ac:dyDescent="0.25">
      <c r="A596" s="85" t="s">
        <v>1179</v>
      </c>
      <c r="B596" s="85" t="s">
        <v>1180</v>
      </c>
      <c r="C596" s="84" t="s">
        <v>25</v>
      </c>
      <c r="D596" s="84" t="s">
        <v>25</v>
      </c>
      <c r="E596" s="84" t="s">
        <v>25</v>
      </c>
      <c r="F596" s="84" t="s">
        <v>25</v>
      </c>
      <c r="G596" s="84" t="s">
        <v>25</v>
      </c>
      <c r="H596" s="76" t="s">
        <v>25</v>
      </c>
      <c r="I596" s="78" t="s">
        <v>25</v>
      </c>
      <c r="J596" s="548" t="s">
        <v>25</v>
      </c>
      <c r="K596" s="76" t="s">
        <v>9</v>
      </c>
    </row>
    <row r="597" spans="1:11" x14ac:dyDescent="0.25">
      <c r="A597" s="85" t="s">
        <v>1181</v>
      </c>
      <c r="B597" s="85" t="s">
        <v>1182</v>
      </c>
      <c r="C597" s="84" t="s">
        <v>25</v>
      </c>
      <c r="D597" s="84" t="s">
        <v>25</v>
      </c>
      <c r="E597" s="84" t="s">
        <v>25</v>
      </c>
      <c r="F597" s="84" t="s">
        <v>25</v>
      </c>
      <c r="G597" s="84" t="s">
        <v>25</v>
      </c>
      <c r="H597" s="76" t="s">
        <v>25</v>
      </c>
      <c r="I597" s="78" t="s">
        <v>25</v>
      </c>
      <c r="J597" s="548" t="s">
        <v>25</v>
      </c>
      <c r="K597" s="76" t="s">
        <v>9</v>
      </c>
    </row>
    <row r="598" spans="1:11" x14ac:dyDescent="0.25">
      <c r="A598" s="85" t="s">
        <v>1183</v>
      </c>
      <c r="B598" s="85" t="s">
        <v>1184</v>
      </c>
      <c r="C598" s="84" t="s">
        <v>25</v>
      </c>
      <c r="D598" s="84" t="s">
        <v>25</v>
      </c>
      <c r="E598" s="84" t="s">
        <v>25</v>
      </c>
      <c r="F598" s="84" t="s">
        <v>25</v>
      </c>
      <c r="G598" s="84" t="s">
        <v>25</v>
      </c>
      <c r="H598" s="76" t="s">
        <v>25</v>
      </c>
      <c r="I598" s="78" t="s">
        <v>25</v>
      </c>
      <c r="J598" s="548" t="s">
        <v>25</v>
      </c>
      <c r="K598" s="76" t="s">
        <v>9</v>
      </c>
    </row>
    <row r="599" spans="1:11" x14ac:dyDescent="0.25">
      <c r="A599" s="85" t="s">
        <v>1185</v>
      </c>
      <c r="B599" s="85" t="s">
        <v>1186</v>
      </c>
      <c r="C599" s="84" t="s">
        <v>25</v>
      </c>
      <c r="D599" s="84" t="s">
        <v>25</v>
      </c>
      <c r="E599" s="84" t="s">
        <v>25</v>
      </c>
      <c r="F599" s="84" t="s">
        <v>25</v>
      </c>
      <c r="G599" s="84" t="s">
        <v>25</v>
      </c>
      <c r="H599" s="76" t="s">
        <v>25</v>
      </c>
      <c r="I599" s="78" t="s">
        <v>25</v>
      </c>
      <c r="J599" s="548" t="s">
        <v>25</v>
      </c>
      <c r="K599" s="76" t="s">
        <v>9</v>
      </c>
    </row>
    <row r="600" spans="1:11" x14ac:dyDescent="0.25">
      <c r="A600" s="85" t="s">
        <v>1187</v>
      </c>
      <c r="B600" s="85" t="s">
        <v>1188</v>
      </c>
      <c r="C600" s="84" t="s">
        <v>25</v>
      </c>
      <c r="D600" s="84" t="s">
        <v>25</v>
      </c>
      <c r="E600" s="84" t="s">
        <v>25</v>
      </c>
      <c r="F600" s="84" t="s">
        <v>25</v>
      </c>
      <c r="G600" s="84" t="s">
        <v>25</v>
      </c>
      <c r="H600" s="76" t="s">
        <v>25</v>
      </c>
      <c r="I600" s="78" t="s">
        <v>25</v>
      </c>
      <c r="J600" s="548" t="s">
        <v>25</v>
      </c>
      <c r="K600" s="76" t="s">
        <v>9</v>
      </c>
    </row>
    <row r="601" spans="1:11" x14ac:dyDescent="0.25">
      <c r="A601" s="85" t="s">
        <v>1189</v>
      </c>
      <c r="B601" s="85" t="s">
        <v>1190</v>
      </c>
      <c r="C601" s="84" t="s">
        <v>25</v>
      </c>
      <c r="D601" s="84" t="s">
        <v>25</v>
      </c>
      <c r="E601" s="84" t="s">
        <v>25</v>
      </c>
      <c r="F601" s="84" t="s">
        <v>25</v>
      </c>
      <c r="G601" s="84" t="s">
        <v>25</v>
      </c>
      <c r="H601" s="76" t="s">
        <v>25</v>
      </c>
      <c r="I601" s="78" t="s">
        <v>25</v>
      </c>
      <c r="J601" s="548" t="s">
        <v>25</v>
      </c>
      <c r="K601" s="76" t="s">
        <v>9</v>
      </c>
    </row>
    <row r="602" spans="1:11" x14ac:dyDescent="0.25">
      <c r="A602" s="85" t="s">
        <v>1191</v>
      </c>
      <c r="B602" s="85" t="s">
        <v>1192</v>
      </c>
      <c r="C602" s="84" t="s">
        <v>25</v>
      </c>
      <c r="D602" s="84" t="s">
        <v>25</v>
      </c>
      <c r="E602" s="84" t="s">
        <v>25</v>
      </c>
      <c r="F602" s="84" t="s">
        <v>25</v>
      </c>
      <c r="G602" s="84" t="s">
        <v>25</v>
      </c>
      <c r="H602" s="76" t="s">
        <v>25</v>
      </c>
      <c r="I602" s="78" t="s">
        <v>25</v>
      </c>
      <c r="J602" s="548" t="s">
        <v>25</v>
      </c>
      <c r="K602" s="76" t="s">
        <v>9</v>
      </c>
    </row>
    <row r="603" spans="1:11" x14ac:dyDescent="0.25">
      <c r="A603" s="85" t="s">
        <v>1193</v>
      </c>
      <c r="B603" s="85" t="s">
        <v>1194</v>
      </c>
      <c r="C603" s="84" t="s">
        <v>25</v>
      </c>
      <c r="D603" s="84" t="s">
        <v>25</v>
      </c>
      <c r="E603" s="84" t="s">
        <v>25</v>
      </c>
      <c r="F603" s="84" t="s">
        <v>25</v>
      </c>
      <c r="G603" s="84" t="s">
        <v>25</v>
      </c>
      <c r="H603" s="76" t="s">
        <v>25</v>
      </c>
      <c r="I603" s="78" t="s">
        <v>25</v>
      </c>
      <c r="J603" s="548" t="s">
        <v>25</v>
      </c>
      <c r="K603" s="76" t="s">
        <v>9</v>
      </c>
    </row>
    <row r="604" spans="1:11" x14ac:dyDescent="0.25">
      <c r="A604" s="85" t="s">
        <v>1195</v>
      </c>
      <c r="B604" s="85" t="s">
        <v>1196</v>
      </c>
      <c r="C604" s="84" t="s">
        <v>25</v>
      </c>
      <c r="D604" s="84" t="s">
        <v>25</v>
      </c>
      <c r="E604" s="84" t="s">
        <v>25</v>
      </c>
      <c r="F604" s="84" t="s">
        <v>25</v>
      </c>
      <c r="G604" s="84" t="s">
        <v>25</v>
      </c>
      <c r="H604" s="76" t="s">
        <v>25</v>
      </c>
      <c r="I604" s="78" t="s">
        <v>25</v>
      </c>
      <c r="J604" s="548" t="s">
        <v>25</v>
      </c>
      <c r="K604" s="76" t="s">
        <v>9</v>
      </c>
    </row>
    <row r="605" spans="1:11" x14ac:dyDescent="0.25">
      <c r="A605" s="85" t="s">
        <v>1197</v>
      </c>
      <c r="B605" s="85" t="s">
        <v>1198</v>
      </c>
      <c r="C605" s="84" t="s">
        <v>25</v>
      </c>
      <c r="D605" s="84" t="s">
        <v>25</v>
      </c>
      <c r="E605" s="84" t="s">
        <v>25</v>
      </c>
      <c r="F605" s="84" t="s">
        <v>25</v>
      </c>
      <c r="G605" s="84" t="s">
        <v>25</v>
      </c>
      <c r="H605" s="76" t="s">
        <v>25</v>
      </c>
      <c r="I605" s="78" t="s">
        <v>25</v>
      </c>
      <c r="J605" s="548" t="s">
        <v>25</v>
      </c>
      <c r="K605" s="76" t="s">
        <v>9</v>
      </c>
    </row>
    <row r="606" spans="1:11" x14ac:dyDescent="0.25">
      <c r="A606" s="85" t="s">
        <v>1199</v>
      </c>
      <c r="B606" s="85" t="s">
        <v>1200</v>
      </c>
      <c r="C606" s="84" t="s">
        <v>25</v>
      </c>
      <c r="D606" s="84" t="s">
        <v>25</v>
      </c>
      <c r="E606" s="84" t="s">
        <v>25</v>
      </c>
      <c r="F606" s="84" t="s">
        <v>25</v>
      </c>
      <c r="G606" s="84" t="s">
        <v>25</v>
      </c>
      <c r="H606" s="76" t="s">
        <v>25</v>
      </c>
      <c r="I606" s="78" t="s">
        <v>25</v>
      </c>
      <c r="J606" s="548" t="s">
        <v>25</v>
      </c>
      <c r="K606" s="76" t="s">
        <v>9</v>
      </c>
    </row>
    <row r="607" spans="1:11" x14ac:dyDescent="0.25">
      <c r="A607" s="85" t="s">
        <v>1201</v>
      </c>
      <c r="B607" s="85" t="s">
        <v>1202</v>
      </c>
      <c r="C607" s="84" t="s">
        <v>25</v>
      </c>
      <c r="D607" s="84" t="s">
        <v>25</v>
      </c>
      <c r="E607" s="84" t="s">
        <v>25</v>
      </c>
      <c r="F607" s="84" t="s">
        <v>25</v>
      </c>
      <c r="G607" s="84" t="s">
        <v>25</v>
      </c>
      <c r="H607" s="76" t="s">
        <v>25</v>
      </c>
      <c r="I607" s="78" t="s">
        <v>25</v>
      </c>
      <c r="J607" s="548" t="s">
        <v>25</v>
      </c>
      <c r="K607" s="76" t="s">
        <v>9</v>
      </c>
    </row>
    <row r="608" spans="1:11" x14ac:dyDescent="0.25">
      <c r="A608" s="85" t="s">
        <v>1203</v>
      </c>
      <c r="B608" s="85" t="s">
        <v>1204</v>
      </c>
      <c r="C608" s="84" t="s">
        <v>25</v>
      </c>
      <c r="D608" s="84" t="s">
        <v>25</v>
      </c>
      <c r="E608" s="84" t="s">
        <v>25</v>
      </c>
      <c r="F608" s="84" t="s">
        <v>25</v>
      </c>
      <c r="G608" s="84" t="s">
        <v>25</v>
      </c>
      <c r="H608" s="76" t="s">
        <v>25</v>
      </c>
      <c r="I608" s="78" t="s">
        <v>25</v>
      </c>
      <c r="J608" s="548" t="s">
        <v>25</v>
      </c>
      <c r="K608" s="76" t="s">
        <v>9</v>
      </c>
    </row>
    <row r="609" spans="1:11" x14ac:dyDescent="0.25">
      <c r="A609" s="85" t="s">
        <v>1205</v>
      </c>
      <c r="B609" s="85" t="s">
        <v>1206</v>
      </c>
      <c r="C609" s="84" t="s">
        <v>25</v>
      </c>
      <c r="D609" s="84" t="s">
        <v>25</v>
      </c>
      <c r="E609" s="84" t="s">
        <v>25</v>
      </c>
      <c r="F609" s="84" t="s">
        <v>25</v>
      </c>
      <c r="G609" s="84" t="s">
        <v>25</v>
      </c>
      <c r="H609" s="76" t="s">
        <v>25</v>
      </c>
      <c r="I609" s="78" t="s">
        <v>25</v>
      </c>
      <c r="J609" s="548" t="s">
        <v>25</v>
      </c>
      <c r="K609" s="76" t="s">
        <v>9</v>
      </c>
    </row>
    <row r="610" spans="1:11" ht="22.5" x14ac:dyDescent="0.25">
      <c r="A610" s="85" t="s">
        <v>1207</v>
      </c>
      <c r="B610" s="85" t="s">
        <v>1208</v>
      </c>
      <c r="C610" s="84" t="s">
        <v>25</v>
      </c>
      <c r="D610" s="84" t="s">
        <v>25</v>
      </c>
      <c r="E610" s="84" t="s">
        <v>25</v>
      </c>
      <c r="F610" s="84" t="s">
        <v>25</v>
      </c>
      <c r="G610" s="84" t="s">
        <v>25</v>
      </c>
      <c r="H610" s="76" t="s">
        <v>25</v>
      </c>
      <c r="I610" s="78" t="s">
        <v>25</v>
      </c>
      <c r="J610" s="548" t="s">
        <v>25</v>
      </c>
      <c r="K610" s="76" t="s">
        <v>9</v>
      </c>
    </row>
    <row r="611" spans="1:11" x14ac:dyDescent="0.25">
      <c r="A611" s="85" t="s">
        <v>1209</v>
      </c>
      <c r="B611" s="85" t="s">
        <v>1210</v>
      </c>
      <c r="C611" s="84" t="s">
        <v>25</v>
      </c>
      <c r="D611" s="84" t="s">
        <v>25</v>
      </c>
      <c r="E611" s="84" t="s">
        <v>25</v>
      </c>
      <c r="F611" s="84" t="s">
        <v>25</v>
      </c>
      <c r="G611" s="84" t="s">
        <v>25</v>
      </c>
      <c r="H611" s="76" t="s">
        <v>25</v>
      </c>
      <c r="I611" s="78" t="s">
        <v>25</v>
      </c>
      <c r="J611" s="548" t="s">
        <v>25</v>
      </c>
      <c r="K611" s="76" t="s">
        <v>9</v>
      </c>
    </row>
    <row r="612" spans="1:11" x14ac:dyDescent="0.25">
      <c r="A612" s="85" t="s">
        <v>1211</v>
      </c>
      <c r="B612" s="85" t="s">
        <v>1212</v>
      </c>
      <c r="C612" s="84" t="s">
        <v>25</v>
      </c>
      <c r="D612" s="84" t="s">
        <v>25</v>
      </c>
      <c r="E612" s="84" t="s">
        <v>25</v>
      </c>
      <c r="F612" s="84" t="s">
        <v>25</v>
      </c>
      <c r="G612" s="84" t="s">
        <v>25</v>
      </c>
      <c r="H612" s="76" t="s">
        <v>25</v>
      </c>
      <c r="I612" s="78" t="s">
        <v>25</v>
      </c>
      <c r="J612" s="548" t="s">
        <v>25</v>
      </c>
      <c r="K612" s="76" t="s">
        <v>9</v>
      </c>
    </row>
    <row r="613" spans="1:11" x14ac:dyDescent="0.25">
      <c r="A613" s="85" t="s">
        <v>1213</v>
      </c>
      <c r="B613" s="85" t="s">
        <v>1214</v>
      </c>
      <c r="C613" s="84" t="s">
        <v>25</v>
      </c>
      <c r="D613" s="84" t="s">
        <v>25</v>
      </c>
      <c r="E613" s="84" t="s">
        <v>25</v>
      </c>
      <c r="F613" s="84" t="s">
        <v>25</v>
      </c>
      <c r="G613" s="84" t="s">
        <v>25</v>
      </c>
      <c r="H613" s="76" t="s">
        <v>25</v>
      </c>
      <c r="I613" s="78" t="s">
        <v>25</v>
      </c>
      <c r="J613" s="548" t="s">
        <v>25</v>
      </c>
      <c r="K613" s="76" t="s">
        <v>9</v>
      </c>
    </row>
    <row r="614" spans="1:11" x14ac:dyDescent="0.25">
      <c r="A614" s="85" t="s">
        <v>1215</v>
      </c>
      <c r="B614" s="85" t="s">
        <v>1216</v>
      </c>
      <c r="C614" s="84" t="s">
        <v>25</v>
      </c>
      <c r="D614" s="84" t="s">
        <v>25</v>
      </c>
      <c r="E614" s="84" t="s">
        <v>25</v>
      </c>
      <c r="F614" s="84" t="s">
        <v>25</v>
      </c>
      <c r="G614" s="84" t="s">
        <v>25</v>
      </c>
      <c r="H614" s="76" t="s">
        <v>25</v>
      </c>
      <c r="I614" s="78" t="s">
        <v>25</v>
      </c>
      <c r="J614" s="548" t="s">
        <v>25</v>
      </c>
      <c r="K614" s="76" t="s">
        <v>9</v>
      </c>
    </row>
    <row r="615" spans="1:11" x14ac:dyDescent="0.25">
      <c r="A615" s="85" t="s">
        <v>1217</v>
      </c>
      <c r="B615" s="85" t="s">
        <v>1218</v>
      </c>
      <c r="C615" s="84" t="s">
        <v>25</v>
      </c>
      <c r="D615" s="84" t="s">
        <v>25</v>
      </c>
      <c r="E615" s="84" t="s">
        <v>25</v>
      </c>
      <c r="F615" s="84" t="s">
        <v>25</v>
      </c>
      <c r="G615" s="84" t="s">
        <v>25</v>
      </c>
      <c r="H615" s="76" t="s">
        <v>25</v>
      </c>
      <c r="I615" s="78" t="s">
        <v>25</v>
      </c>
      <c r="J615" s="548" t="s">
        <v>25</v>
      </c>
      <c r="K615" s="76" t="s">
        <v>9</v>
      </c>
    </row>
    <row r="616" spans="1:11" x14ac:dyDescent="0.25">
      <c r="A616" s="85" t="s">
        <v>1219</v>
      </c>
      <c r="B616" s="85" t="s">
        <v>1220</v>
      </c>
      <c r="C616" s="84" t="s">
        <v>25</v>
      </c>
      <c r="D616" s="84" t="s">
        <v>25</v>
      </c>
      <c r="E616" s="84" t="s">
        <v>25</v>
      </c>
      <c r="F616" s="84" t="s">
        <v>25</v>
      </c>
      <c r="G616" s="84" t="s">
        <v>25</v>
      </c>
      <c r="H616" s="76" t="s">
        <v>25</v>
      </c>
      <c r="I616" s="78" t="s">
        <v>25</v>
      </c>
      <c r="J616" s="548" t="s">
        <v>25</v>
      </c>
      <c r="K616" s="76" t="s">
        <v>9</v>
      </c>
    </row>
    <row r="617" spans="1:11" x14ac:dyDescent="0.25">
      <c r="A617" s="85" t="s">
        <v>1221</v>
      </c>
      <c r="B617" s="85" t="s">
        <v>1222</v>
      </c>
      <c r="C617" s="84" t="s">
        <v>25</v>
      </c>
      <c r="D617" s="84" t="s">
        <v>25</v>
      </c>
      <c r="E617" s="84" t="s">
        <v>25</v>
      </c>
      <c r="F617" s="84" t="s">
        <v>25</v>
      </c>
      <c r="G617" s="84" t="s">
        <v>25</v>
      </c>
      <c r="H617" s="76" t="s">
        <v>25</v>
      </c>
      <c r="I617" s="78" t="s">
        <v>25</v>
      </c>
      <c r="J617" s="548" t="s">
        <v>25</v>
      </c>
      <c r="K617" s="76" t="s">
        <v>9</v>
      </c>
    </row>
    <row r="618" spans="1:11" x14ac:dyDescent="0.25">
      <c r="A618" s="85" t="s">
        <v>1223</v>
      </c>
      <c r="B618" s="85" t="s">
        <v>1224</v>
      </c>
      <c r="C618" s="84" t="s">
        <v>25</v>
      </c>
      <c r="D618" s="84" t="s">
        <v>25</v>
      </c>
      <c r="E618" s="84" t="s">
        <v>25</v>
      </c>
      <c r="F618" s="84" t="s">
        <v>25</v>
      </c>
      <c r="G618" s="84" t="s">
        <v>25</v>
      </c>
      <c r="H618" s="76" t="s">
        <v>25</v>
      </c>
      <c r="I618" s="78" t="s">
        <v>25</v>
      </c>
      <c r="J618" s="548" t="s">
        <v>25</v>
      </c>
      <c r="K618" s="76" t="s">
        <v>32</v>
      </c>
    </row>
    <row r="619" spans="1:11" x14ac:dyDescent="0.25">
      <c r="A619" s="85" t="s">
        <v>1225</v>
      </c>
      <c r="B619" s="85" t="s">
        <v>1226</v>
      </c>
      <c r="C619" s="84" t="s">
        <v>25</v>
      </c>
      <c r="D619" s="84" t="s">
        <v>25</v>
      </c>
      <c r="E619" s="84" t="s">
        <v>25</v>
      </c>
      <c r="F619" s="84" t="s">
        <v>25</v>
      </c>
      <c r="G619" s="84" t="s">
        <v>25</v>
      </c>
      <c r="H619" s="76" t="s">
        <v>25</v>
      </c>
      <c r="I619" s="78" t="s">
        <v>25</v>
      </c>
      <c r="J619" s="548" t="s">
        <v>25</v>
      </c>
      <c r="K619" s="76" t="s">
        <v>9</v>
      </c>
    </row>
    <row r="620" spans="1:11" x14ac:dyDescent="0.25">
      <c r="A620" s="85" t="s">
        <v>1227</v>
      </c>
      <c r="B620" s="85" t="s">
        <v>1228</v>
      </c>
      <c r="C620" s="84" t="s">
        <v>25</v>
      </c>
      <c r="D620" s="84" t="s">
        <v>25</v>
      </c>
      <c r="E620" s="84" t="s">
        <v>25</v>
      </c>
      <c r="F620" s="84" t="s">
        <v>25</v>
      </c>
      <c r="G620" s="84" t="s">
        <v>25</v>
      </c>
      <c r="H620" s="76" t="s">
        <v>25</v>
      </c>
      <c r="I620" s="78" t="s">
        <v>25</v>
      </c>
      <c r="J620" s="548" t="s">
        <v>25</v>
      </c>
      <c r="K620" s="76" t="s">
        <v>9</v>
      </c>
    </row>
    <row r="621" spans="1:11" x14ac:dyDescent="0.25">
      <c r="A621" s="85" t="s">
        <v>1229</v>
      </c>
      <c r="B621" s="85" t="s">
        <v>1230</v>
      </c>
      <c r="C621" s="84" t="s">
        <v>25</v>
      </c>
      <c r="D621" s="84" t="s">
        <v>25</v>
      </c>
      <c r="E621" s="84" t="s">
        <v>25</v>
      </c>
      <c r="F621" s="84" t="s">
        <v>25</v>
      </c>
      <c r="G621" s="84" t="s">
        <v>25</v>
      </c>
      <c r="H621" s="76" t="s">
        <v>25</v>
      </c>
      <c r="I621" s="78" t="s">
        <v>25</v>
      </c>
      <c r="J621" s="548" t="s">
        <v>25</v>
      </c>
      <c r="K621" s="76" t="s">
        <v>9</v>
      </c>
    </row>
    <row r="622" spans="1:11" x14ac:dyDescent="0.25">
      <c r="A622" s="85" t="s">
        <v>1231</v>
      </c>
      <c r="B622" s="85" t="s">
        <v>1232</v>
      </c>
      <c r="C622" s="84" t="s">
        <v>25</v>
      </c>
      <c r="D622" s="84" t="s">
        <v>25</v>
      </c>
      <c r="E622" s="84" t="s">
        <v>25</v>
      </c>
      <c r="F622" s="84" t="s">
        <v>25</v>
      </c>
      <c r="G622" s="84" t="s">
        <v>25</v>
      </c>
      <c r="H622" s="76" t="s">
        <v>25</v>
      </c>
      <c r="I622" s="78" t="s">
        <v>25</v>
      </c>
      <c r="J622" s="548" t="s">
        <v>25</v>
      </c>
      <c r="K622" s="76" t="s">
        <v>9</v>
      </c>
    </row>
    <row r="623" spans="1:11" x14ac:dyDescent="0.25">
      <c r="A623" s="85" t="s">
        <v>1233</v>
      </c>
      <c r="B623" s="85" t="s">
        <v>1234</v>
      </c>
      <c r="C623" s="84" t="s">
        <v>25</v>
      </c>
      <c r="D623" s="84" t="s">
        <v>25</v>
      </c>
      <c r="E623" s="84" t="s">
        <v>25</v>
      </c>
      <c r="F623" s="84" t="s">
        <v>25</v>
      </c>
      <c r="G623" s="84" t="s">
        <v>25</v>
      </c>
      <c r="H623" s="76" t="s">
        <v>25</v>
      </c>
      <c r="I623" s="78" t="s">
        <v>25</v>
      </c>
      <c r="J623" s="548" t="s">
        <v>25</v>
      </c>
      <c r="K623" s="76" t="s">
        <v>9</v>
      </c>
    </row>
    <row r="624" spans="1:11" x14ac:dyDescent="0.25">
      <c r="A624" s="85" t="s">
        <v>1235</v>
      </c>
      <c r="B624" s="85" t="s">
        <v>1236</v>
      </c>
      <c r="C624" s="84" t="s">
        <v>25</v>
      </c>
      <c r="D624" s="84" t="s">
        <v>25</v>
      </c>
      <c r="E624" s="84" t="s">
        <v>25</v>
      </c>
      <c r="F624" s="84" t="s">
        <v>25</v>
      </c>
      <c r="G624" s="84" t="s">
        <v>25</v>
      </c>
      <c r="H624" s="76" t="s">
        <v>25</v>
      </c>
      <c r="I624" s="78" t="s">
        <v>25</v>
      </c>
      <c r="J624" s="548" t="s">
        <v>25</v>
      </c>
      <c r="K624" s="76" t="s">
        <v>9</v>
      </c>
    </row>
    <row r="625" spans="1:11" x14ac:dyDescent="0.25">
      <c r="A625" s="85" t="s">
        <v>1237</v>
      </c>
      <c r="B625" s="85" t="s">
        <v>1238</v>
      </c>
      <c r="C625" s="84" t="s">
        <v>25</v>
      </c>
      <c r="D625" s="84" t="s">
        <v>25</v>
      </c>
      <c r="E625" s="84" t="s">
        <v>25</v>
      </c>
      <c r="F625" s="84" t="s">
        <v>25</v>
      </c>
      <c r="G625" s="84" t="s">
        <v>25</v>
      </c>
      <c r="H625" s="76" t="s">
        <v>25</v>
      </c>
      <c r="I625" s="78" t="s">
        <v>25</v>
      </c>
      <c r="J625" s="548" t="s">
        <v>25</v>
      </c>
      <c r="K625" s="76" t="s">
        <v>9</v>
      </c>
    </row>
    <row r="626" spans="1:11" x14ac:dyDescent="0.25">
      <c r="A626" s="85" t="s">
        <v>1239</v>
      </c>
      <c r="B626" s="85" t="s">
        <v>1240</v>
      </c>
      <c r="C626" s="84" t="s">
        <v>25</v>
      </c>
      <c r="D626" s="84" t="s">
        <v>25</v>
      </c>
      <c r="E626" s="84" t="s">
        <v>25</v>
      </c>
      <c r="F626" s="84" t="s">
        <v>25</v>
      </c>
      <c r="G626" s="84" t="s">
        <v>25</v>
      </c>
      <c r="H626" s="76" t="s">
        <v>25</v>
      </c>
      <c r="I626" s="78" t="s">
        <v>25</v>
      </c>
      <c r="J626" s="548" t="s">
        <v>25</v>
      </c>
      <c r="K626" s="76" t="s">
        <v>9</v>
      </c>
    </row>
    <row r="627" spans="1:11" x14ac:dyDescent="0.25">
      <c r="A627" s="85" t="s">
        <v>1241</v>
      </c>
      <c r="B627" s="85" t="s">
        <v>1242</v>
      </c>
      <c r="C627" s="84" t="s">
        <v>25</v>
      </c>
      <c r="D627" s="84" t="s">
        <v>25</v>
      </c>
      <c r="E627" s="84" t="s">
        <v>25</v>
      </c>
      <c r="F627" s="84" t="s">
        <v>25</v>
      </c>
      <c r="G627" s="84" t="s">
        <v>25</v>
      </c>
      <c r="H627" s="76" t="s">
        <v>25</v>
      </c>
      <c r="I627" s="78" t="s">
        <v>25</v>
      </c>
      <c r="J627" s="548" t="s">
        <v>25</v>
      </c>
      <c r="K627" s="76" t="s">
        <v>9</v>
      </c>
    </row>
    <row r="628" spans="1:11" x14ac:dyDescent="0.25">
      <c r="A628" s="85" t="s">
        <v>1243</v>
      </c>
      <c r="B628" s="85" t="s">
        <v>1244</v>
      </c>
      <c r="C628" s="84" t="s">
        <v>25</v>
      </c>
      <c r="D628" s="84" t="s">
        <v>25</v>
      </c>
      <c r="E628" s="84" t="s">
        <v>25</v>
      </c>
      <c r="F628" s="84" t="s">
        <v>25</v>
      </c>
      <c r="G628" s="84" t="s">
        <v>25</v>
      </c>
      <c r="H628" s="76" t="s">
        <v>25</v>
      </c>
      <c r="I628" s="78" t="s">
        <v>25</v>
      </c>
      <c r="J628" s="548" t="s">
        <v>25</v>
      </c>
      <c r="K628" s="76" t="s">
        <v>9</v>
      </c>
    </row>
    <row r="629" spans="1:11" x14ac:dyDescent="0.25">
      <c r="A629" s="123" t="s">
        <v>1245</v>
      </c>
      <c r="B629" s="123" t="s">
        <v>1246</v>
      </c>
      <c r="C629" s="122" t="s">
        <v>25</v>
      </c>
      <c r="D629" s="122" t="s">
        <v>25</v>
      </c>
      <c r="E629" s="122" t="s">
        <v>25</v>
      </c>
      <c r="F629" s="122" t="s">
        <v>25</v>
      </c>
      <c r="G629" s="122" t="s">
        <v>25</v>
      </c>
      <c r="H629" s="76" t="s">
        <v>25</v>
      </c>
      <c r="I629" s="78" t="s">
        <v>25</v>
      </c>
      <c r="J629" s="548" t="s">
        <v>25</v>
      </c>
      <c r="K629" s="76" t="s">
        <v>9</v>
      </c>
    </row>
    <row r="630" spans="1:11" x14ac:dyDescent="0.25">
      <c r="A630" s="85" t="s">
        <v>1247</v>
      </c>
      <c r="B630" s="85" t="s">
        <v>1248</v>
      </c>
      <c r="C630" s="84" t="s">
        <v>25</v>
      </c>
      <c r="D630" s="84" t="s">
        <v>25</v>
      </c>
      <c r="E630" s="84" t="s">
        <v>25</v>
      </c>
      <c r="F630" s="84" t="s">
        <v>25</v>
      </c>
      <c r="G630" s="84" t="s">
        <v>25</v>
      </c>
      <c r="H630" s="76" t="s">
        <v>25</v>
      </c>
      <c r="I630" s="78" t="s">
        <v>25</v>
      </c>
      <c r="J630" s="548" t="s">
        <v>25</v>
      </c>
      <c r="K630" s="76" t="s">
        <v>32</v>
      </c>
    </row>
    <row r="631" spans="1:11" x14ac:dyDescent="0.25">
      <c r="A631" s="85" t="s">
        <v>1249</v>
      </c>
      <c r="B631" s="85" t="s">
        <v>1250</v>
      </c>
      <c r="C631" s="84" t="s">
        <v>25</v>
      </c>
      <c r="D631" s="84" t="s">
        <v>25</v>
      </c>
      <c r="E631" s="84" t="s">
        <v>25</v>
      </c>
      <c r="F631" s="84" t="s">
        <v>25</v>
      </c>
      <c r="G631" s="84" t="s">
        <v>25</v>
      </c>
      <c r="H631" s="76" t="s">
        <v>25</v>
      </c>
      <c r="I631" s="78" t="s">
        <v>25</v>
      </c>
      <c r="J631" s="548" t="s">
        <v>25</v>
      </c>
      <c r="K631" s="953" t="s">
        <v>9</v>
      </c>
    </row>
    <row r="632" spans="1:11" x14ac:dyDescent="0.25">
      <c r="A632" s="85" t="s">
        <v>1251</v>
      </c>
      <c r="B632" s="85" t="s">
        <v>1252</v>
      </c>
      <c r="C632" s="84" t="s">
        <v>25</v>
      </c>
      <c r="D632" s="84" t="s">
        <v>25</v>
      </c>
      <c r="E632" s="84" t="s">
        <v>25</v>
      </c>
      <c r="F632" s="84" t="s">
        <v>25</v>
      </c>
      <c r="G632" s="84" t="s">
        <v>25</v>
      </c>
      <c r="H632" s="76" t="s">
        <v>25</v>
      </c>
      <c r="I632" s="78" t="s">
        <v>25</v>
      </c>
      <c r="J632" s="548" t="s">
        <v>25</v>
      </c>
      <c r="K632" s="76" t="s">
        <v>9</v>
      </c>
    </row>
    <row r="633" spans="1:11" x14ac:dyDescent="0.25">
      <c r="A633" s="85" t="s">
        <v>1253</v>
      </c>
      <c r="B633" s="85" t="s">
        <v>1254</v>
      </c>
      <c r="C633" s="84" t="s">
        <v>25</v>
      </c>
      <c r="D633" s="84" t="s">
        <v>25</v>
      </c>
      <c r="E633" s="84" t="s">
        <v>25</v>
      </c>
      <c r="F633" s="84" t="s">
        <v>25</v>
      </c>
      <c r="G633" s="84" t="s">
        <v>25</v>
      </c>
      <c r="H633" s="76" t="s">
        <v>25</v>
      </c>
      <c r="I633" s="78" t="s">
        <v>25</v>
      </c>
      <c r="J633" s="548" t="s">
        <v>25</v>
      </c>
      <c r="K633" s="76" t="s">
        <v>9</v>
      </c>
    </row>
    <row r="634" spans="1:11" x14ac:dyDescent="0.25">
      <c r="A634" s="85" t="s">
        <v>1255</v>
      </c>
      <c r="B634" s="85" t="s">
        <v>1256</v>
      </c>
      <c r="C634" s="84" t="s">
        <v>25</v>
      </c>
      <c r="D634" s="84" t="s">
        <v>25</v>
      </c>
      <c r="E634" s="84" t="s">
        <v>25</v>
      </c>
      <c r="F634" s="84" t="s">
        <v>25</v>
      </c>
      <c r="G634" s="84" t="s">
        <v>25</v>
      </c>
      <c r="H634" s="76" t="s">
        <v>25</v>
      </c>
      <c r="I634" s="78" t="s">
        <v>25</v>
      </c>
      <c r="J634" s="548" t="s">
        <v>25</v>
      </c>
      <c r="K634" s="76" t="s">
        <v>32</v>
      </c>
    </row>
    <row r="635" spans="1:11" x14ac:dyDescent="0.25">
      <c r="A635" s="85" t="s">
        <v>1257</v>
      </c>
      <c r="B635" s="85" t="s">
        <v>1258</v>
      </c>
      <c r="C635" s="84" t="s">
        <v>25</v>
      </c>
      <c r="D635" s="84" t="s">
        <v>25</v>
      </c>
      <c r="E635" s="84" t="s">
        <v>25</v>
      </c>
      <c r="F635" s="84" t="s">
        <v>25</v>
      </c>
      <c r="G635" s="84" t="s">
        <v>25</v>
      </c>
      <c r="H635" s="76" t="s">
        <v>25</v>
      </c>
      <c r="I635" s="78" t="s">
        <v>25</v>
      </c>
      <c r="J635" s="548" t="s">
        <v>25</v>
      </c>
      <c r="K635" s="76" t="s">
        <v>32</v>
      </c>
    </row>
    <row r="636" spans="1:11" x14ac:dyDescent="0.25">
      <c r="A636" s="85" t="s">
        <v>1259</v>
      </c>
      <c r="B636" s="85" t="s">
        <v>1260</v>
      </c>
      <c r="C636" s="84" t="s">
        <v>25</v>
      </c>
      <c r="D636" s="84" t="s">
        <v>25</v>
      </c>
      <c r="E636" s="84" t="s">
        <v>25</v>
      </c>
      <c r="F636" s="84" t="s">
        <v>25</v>
      </c>
      <c r="G636" s="84" t="s">
        <v>25</v>
      </c>
      <c r="H636" s="76" t="s">
        <v>25</v>
      </c>
      <c r="I636" s="78" t="s">
        <v>25</v>
      </c>
      <c r="J636" s="548" t="s">
        <v>25</v>
      </c>
      <c r="K636" s="76" t="s">
        <v>9</v>
      </c>
    </row>
    <row r="637" spans="1:11" x14ac:dyDescent="0.25">
      <c r="A637" s="85" t="s">
        <v>1261</v>
      </c>
      <c r="B637" s="85" t="s">
        <v>1262</v>
      </c>
      <c r="C637" s="84" t="s">
        <v>25</v>
      </c>
      <c r="D637" s="84" t="s">
        <v>25</v>
      </c>
      <c r="E637" s="84" t="s">
        <v>25</v>
      </c>
      <c r="F637" s="84" t="s">
        <v>25</v>
      </c>
      <c r="G637" s="84" t="s">
        <v>25</v>
      </c>
      <c r="H637" s="76" t="s">
        <v>25</v>
      </c>
      <c r="I637" s="78" t="s">
        <v>25</v>
      </c>
      <c r="J637" s="548" t="s">
        <v>25</v>
      </c>
      <c r="K637" s="76" t="s">
        <v>9</v>
      </c>
    </row>
    <row r="638" spans="1:11" x14ac:dyDescent="0.25">
      <c r="A638" s="85" t="s">
        <v>1263</v>
      </c>
      <c r="B638" s="85" t="s">
        <v>1264</v>
      </c>
      <c r="C638" s="84" t="s">
        <v>25</v>
      </c>
      <c r="D638" s="84" t="s">
        <v>25</v>
      </c>
      <c r="E638" s="84" t="s">
        <v>25</v>
      </c>
      <c r="F638" s="84" t="s">
        <v>25</v>
      </c>
      <c r="G638" s="84" t="s">
        <v>25</v>
      </c>
      <c r="H638" s="76" t="s">
        <v>25</v>
      </c>
      <c r="I638" s="78" t="s">
        <v>25</v>
      </c>
      <c r="J638" s="548" t="s">
        <v>25</v>
      </c>
      <c r="K638" s="76" t="s">
        <v>9</v>
      </c>
    </row>
    <row r="639" spans="1:11" x14ac:dyDescent="0.25">
      <c r="A639" s="85" t="s">
        <v>1265</v>
      </c>
      <c r="B639" s="85" t="s">
        <v>1266</v>
      </c>
      <c r="C639" s="84" t="s">
        <v>25</v>
      </c>
      <c r="D639" s="84" t="s">
        <v>25</v>
      </c>
      <c r="E639" s="84" t="s">
        <v>25</v>
      </c>
      <c r="F639" s="84" t="s">
        <v>25</v>
      </c>
      <c r="G639" s="84" t="s">
        <v>25</v>
      </c>
      <c r="H639" s="76" t="s">
        <v>25</v>
      </c>
      <c r="I639" s="78" t="s">
        <v>25</v>
      </c>
      <c r="J639" s="548" t="s">
        <v>25</v>
      </c>
      <c r="K639" s="76" t="s">
        <v>9</v>
      </c>
    </row>
    <row r="640" spans="1:11" x14ac:dyDescent="0.25">
      <c r="A640" s="85" t="s">
        <v>1267</v>
      </c>
      <c r="B640" s="85" t="s">
        <v>1268</v>
      </c>
      <c r="C640" s="84" t="s">
        <v>25</v>
      </c>
      <c r="D640" s="84" t="s">
        <v>25</v>
      </c>
      <c r="E640" s="84" t="s">
        <v>25</v>
      </c>
      <c r="F640" s="84" t="s">
        <v>25</v>
      </c>
      <c r="G640" s="84" t="s">
        <v>25</v>
      </c>
      <c r="H640" s="76" t="s">
        <v>25</v>
      </c>
      <c r="I640" s="78" t="s">
        <v>25</v>
      </c>
      <c r="J640" s="548" t="s">
        <v>25</v>
      </c>
      <c r="K640" s="76" t="s">
        <v>9</v>
      </c>
    </row>
    <row r="641" spans="1:11" x14ac:dyDescent="0.25">
      <c r="A641" s="85" t="s">
        <v>1269</v>
      </c>
      <c r="B641" s="85" t="s">
        <v>1270</v>
      </c>
      <c r="C641" s="84" t="s">
        <v>25</v>
      </c>
      <c r="D641" s="84" t="s">
        <v>25</v>
      </c>
      <c r="E641" s="84" t="s">
        <v>25</v>
      </c>
      <c r="F641" s="84" t="s">
        <v>25</v>
      </c>
      <c r="G641" s="84" t="s">
        <v>25</v>
      </c>
      <c r="H641" s="76" t="s">
        <v>25</v>
      </c>
      <c r="I641" s="78" t="s">
        <v>25</v>
      </c>
      <c r="J641" s="548" t="s">
        <v>25</v>
      </c>
      <c r="K641" s="76" t="s">
        <v>9</v>
      </c>
    </row>
    <row r="642" spans="1:11" x14ac:dyDescent="0.25">
      <c r="A642" s="85" t="s">
        <v>1271</v>
      </c>
      <c r="B642" s="85" t="s">
        <v>1272</v>
      </c>
      <c r="C642" s="84" t="s">
        <v>25</v>
      </c>
      <c r="D642" s="84" t="s">
        <v>25</v>
      </c>
      <c r="E642" s="84" t="s">
        <v>25</v>
      </c>
      <c r="F642" s="84" t="s">
        <v>25</v>
      </c>
      <c r="G642" s="84" t="s">
        <v>25</v>
      </c>
      <c r="H642" s="76" t="s">
        <v>25</v>
      </c>
      <c r="I642" s="78" t="s">
        <v>25</v>
      </c>
      <c r="J642" s="548" t="s">
        <v>25</v>
      </c>
      <c r="K642" s="76" t="s">
        <v>9</v>
      </c>
    </row>
    <row r="643" spans="1:11" ht="22.5" x14ac:dyDescent="0.25">
      <c r="A643" s="85" t="s">
        <v>1273</v>
      </c>
      <c r="B643" s="85" t="s">
        <v>1274</v>
      </c>
      <c r="C643" s="84" t="s">
        <v>25</v>
      </c>
      <c r="D643" s="84" t="s">
        <v>25</v>
      </c>
      <c r="E643" s="84" t="s">
        <v>25</v>
      </c>
      <c r="F643" s="84" t="s">
        <v>25</v>
      </c>
      <c r="G643" s="84" t="s">
        <v>25</v>
      </c>
      <c r="H643" s="76" t="s">
        <v>25</v>
      </c>
      <c r="I643" s="78" t="s">
        <v>25</v>
      </c>
      <c r="J643" s="548" t="s">
        <v>25</v>
      </c>
      <c r="K643" s="76" t="s">
        <v>9</v>
      </c>
    </row>
    <row r="644" spans="1:11" x14ac:dyDescent="0.25">
      <c r="A644" s="85" t="s">
        <v>1275</v>
      </c>
      <c r="B644" s="85" t="s">
        <v>1276</v>
      </c>
      <c r="C644" s="84" t="s">
        <v>25</v>
      </c>
      <c r="D644" s="84" t="s">
        <v>25</v>
      </c>
      <c r="E644" s="84" t="s">
        <v>25</v>
      </c>
      <c r="F644" s="84" t="s">
        <v>25</v>
      </c>
      <c r="G644" s="84" t="s">
        <v>25</v>
      </c>
      <c r="H644" s="76" t="s">
        <v>25</v>
      </c>
      <c r="I644" s="78" t="s">
        <v>25</v>
      </c>
      <c r="J644" s="548" t="s">
        <v>25</v>
      </c>
      <c r="K644" s="76" t="s">
        <v>9</v>
      </c>
    </row>
    <row r="645" spans="1:11" x14ac:dyDescent="0.25">
      <c r="A645" s="85" t="s">
        <v>1277</v>
      </c>
      <c r="B645" s="85" t="s">
        <v>1278</v>
      </c>
      <c r="C645" s="84" t="s">
        <v>25</v>
      </c>
      <c r="D645" s="84" t="s">
        <v>25</v>
      </c>
      <c r="E645" s="84" t="s">
        <v>25</v>
      </c>
      <c r="F645" s="84" t="s">
        <v>25</v>
      </c>
      <c r="G645" s="84" t="s">
        <v>25</v>
      </c>
      <c r="H645" s="76" t="s">
        <v>25</v>
      </c>
      <c r="I645" s="78" t="s">
        <v>25</v>
      </c>
      <c r="J645" s="548" t="s">
        <v>25</v>
      </c>
      <c r="K645" s="76" t="s">
        <v>9</v>
      </c>
    </row>
    <row r="646" spans="1:11" x14ac:dyDescent="0.25">
      <c r="A646" s="85" t="s">
        <v>1279</v>
      </c>
      <c r="B646" s="85" t="s">
        <v>1280</v>
      </c>
      <c r="C646" s="84" t="s">
        <v>25</v>
      </c>
      <c r="D646" s="84" t="s">
        <v>25</v>
      </c>
      <c r="E646" s="84" t="s">
        <v>25</v>
      </c>
      <c r="F646" s="84" t="s">
        <v>25</v>
      </c>
      <c r="G646" s="84" t="s">
        <v>25</v>
      </c>
      <c r="H646" s="76" t="s">
        <v>25</v>
      </c>
      <c r="I646" s="78" t="s">
        <v>25</v>
      </c>
      <c r="J646" s="548" t="s">
        <v>25</v>
      </c>
      <c r="K646" s="76" t="s">
        <v>9</v>
      </c>
    </row>
    <row r="647" spans="1:11" x14ac:dyDescent="0.25">
      <c r="A647" s="85" t="s">
        <v>1281</v>
      </c>
      <c r="B647" s="85" t="s">
        <v>1282</v>
      </c>
      <c r="C647" s="84" t="s">
        <v>25</v>
      </c>
      <c r="D647" s="84" t="s">
        <v>25</v>
      </c>
      <c r="E647" s="84" t="s">
        <v>25</v>
      </c>
      <c r="F647" s="84" t="s">
        <v>25</v>
      </c>
      <c r="G647" s="84" t="s">
        <v>25</v>
      </c>
      <c r="H647" s="76" t="s">
        <v>25</v>
      </c>
      <c r="I647" s="78" t="s">
        <v>25</v>
      </c>
      <c r="J647" s="548" t="s">
        <v>25</v>
      </c>
      <c r="K647" s="76" t="s">
        <v>9</v>
      </c>
    </row>
    <row r="648" spans="1:11" x14ac:dyDescent="0.25">
      <c r="A648" s="85" t="s">
        <v>1283</v>
      </c>
      <c r="B648" s="85" t="s">
        <v>1284</v>
      </c>
      <c r="C648" s="84" t="s">
        <v>25</v>
      </c>
      <c r="D648" s="84" t="s">
        <v>25</v>
      </c>
      <c r="E648" s="84" t="s">
        <v>25</v>
      </c>
      <c r="F648" s="84" t="s">
        <v>25</v>
      </c>
      <c r="G648" s="84" t="s">
        <v>25</v>
      </c>
      <c r="H648" s="76" t="s">
        <v>25</v>
      </c>
      <c r="I648" s="78" t="s">
        <v>25</v>
      </c>
      <c r="J648" s="548" t="s">
        <v>25</v>
      </c>
      <c r="K648" s="76" t="s">
        <v>9</v>
      </c>
    </row>
    <row r="649" spans="1:11" x14ac:dyDescent="0.25">
      <c r="A649" s="85" t="s">
        <v>1285</v>
      </c>
      <c r="B649" s="85" t="s">
        <v>1286</v>
      </c>
      <c r="C649" s="84" t="s">
        <v>25</v>
      </c>
      <c r="D649" s="84" t="s">
        <v>25</v>
      </c>
      <c r="E649" s="84" t="s">
        <v>25</v>
      </c>
      <c r="F649" s="84" t="s">
        <v>25</v>
      </c>
      <c r="G649" s="84" t="s">
        <v>25</v>
      </c>
      <c r="H649" s="76" t="s">
        <v>25</v>
      </c>
      <c r="I649" s="78" t="s">
        <v>25</v>
      </c>
      <c r="J649" s="548" t="s">
        <v>25</v>
      </c>
      <c r="K649" s="76" t="s">
        <v>9</v>
      </c>
    </row>
    <row r="650" spans="1:11" x14ac:dyDescent="0.25">
      <c r="A650" s="85" t="s">
        <v>1287</v>
      </c>
      <c r="B650" s="85" t="s">
        <v>1288</v>
      </c>
      <c r="C650" s="84" t="s">
        <v>25</v>
      </c>
      <c r="D650" s="84" t="s">
        <v>25</v>
      </c>
      <c r="E650" s="84" t="s">
        <v>25</v>
      </c>
      <c r="F650" s="84" t="s">
        <v>25</v>
      </c>
      <c r="G650" s="84" t="s">
        <v>25</v>
      </c>
      <c r="H650" s="76" t="s">
        <v>25</v>
      </c>
      <c r="I650" s="78" t="s">
        <v>25</v>
      </c>
      <c r="J650" s="549" t="s">
        <v>25</v>
      </c>
      <c r="K650" s="76" t="s">
        <v>9</v>
      </c>
    </row>
    <row r="651" spans="1:11" x14ac:dyDescent="0.25">
      <c r="A651" s="85" t="s">
        <v>1289</v>
      </c>
      <c r="B651" s="85" t="s">
        <v>1290</v>
      </c>
      <c r="C651" s="84" t="s">
        <v>25</v>
      </c>
      <c r="D651" s="84" t="s">
        <v>25</v>
      </c>
      <c r="E651" s="84" t="s">
        <v>25</v>
      </c>
      <c r="F651" s="84" t="s">
        <v>25</v>
      </c>
      <c r="G651" s="84" t="s">
        <v>25</v>
      </c>
      <c r="H651" s="76" t="s">
        <v>25</v>
      </c>
      <c r="I651" s="78" t="s">
        <v>25</v>
      </c>
      <c r="J651" s="549" t="s">
        <v>25</v>
      </c>
      <c r="K651" s="76" t="s">
        <v>32</v>
      </c>
    </row>
    <row r="652" spans="1:11" ht="15" customHeight="1" x14ac:dyDescent="0.25">
      <c r="A652" s="121" t="s">
        <v>1291</v>
      </c>
      <c r="B652" s="120"/>
      <c r="C652" s="120" t="s">
        <v>25</v>
      </c>
      <c r="D652" s="120" t="s">
        <v>25</v>
      </c>
      <c r="E652" s="120" t="s">
        <v>25</v>
      </c>
      <c r="F652" s="120" t="s">
        <v>25</v>
      </c>
      <c r="G652" s="120" t="s">
        <v>25</v>
      </c>
      <c r="H652" s="120" t="s">
        <v>25</v>
      </c>
      <c r="I652" s="120" t="s">
        <v>25</v>
      </c>
      <c r="J652" s="120" t="s">
        <v>25</v>
      </c>
      <c r="K652" s="76" t="s">
        <v>1292</v>
      </c>
    </row>
    <row r="653" spans="1:11" ht="15.6" customHeight="1" x14ac:dyDescent="0.25">
      <c r="A653" s="119" t="s">
        <v>1293</v>
      </c>
      <c r="B653" s="119" t="s">
        <v>1291</v>
      </c>
      <c r="C653" s="115" t="s">
        <v>25</v>
      </c>
      <c r="D653" s="115" t="s">
        <v>25</v>
      </c>
      <c r="E653" s="115" t="s">
        <v>25</v>
      </c>
      <c r="F653" s="115" t="s">
        <v>25</v>
      </c>
      <c r="G653" s="118" t="s">
        <v>25</v>
      </c>
      <c r="H653" s="113" t="s">
        <v>25</v>
      </c>
      <c r="I653" s="117" t="s">
        <v>25</v>
      </c>
      <c r="J653" s="550" t="s">
        <v>25</v>
      </c>
      <c r="K653" s="101" t="s">
        <v>1294</v>
      </c>
    </row>
    <row r="654" spans="1:11" ht="15.6" customHeight="1" x14ac:dyDescent="0.25">
      <c r="A654" s="116" t="s">
        <v>1295</v>
      </c>
      <c r="B654" s="116" t="s">
        <v>1296</v>
      </c>
      <c r="C654" s="115" t="s">
        <v>25</v>
      </c>
      <c r="D654" s="115" t="s">
        <v>25</v>
      </c>
      <c r="E654" s="115" t="s">
        <v>25</v>
      </c>
      <c r="F654" s="115" t="s">
        <v>25</v>
      </c>
      <c r="G654" s="114" t="s">
        <v>25</v>
      </c>
      <c r="H654" s="113" t="s">
        <v>25</v>
      </c>
      <c r="I654" s="112" t="s">
        <v>25</v>
      </c>
      <c r="J654" s="551" t="s">
        <v>25</v>
      </c>
      <c r="K654" s="101" t="s">
        <v>1294</v>
      </c>
    </row>
    <row r="655" spans="1:11" ht="15.6" customHeight="1" x14ac:dyDescent="0.25">
      <c r="A655" s="116" t="s">
        <v>1297</v>
      </c>
      <c r="B655" s="116" t="s">
        <v>1298</v>
      </c>
      <c r="C655" s="115" t="s">
        <v>25</v>
      </c>
      <c r="D655" s="115" t="s">
        <v>25</v>
      </c>
      <c r="E655" s="115" t="s">
        <v>25</v>
      </c>
      <c r="F655" s="115" t="s">
        <v>25</v>
      </c>
      <c r="G655" s="114" t="s">
        <v>25</v>
      </c>
      <c r="H655" s="113" t="s">
        <v>25</v>
      </c>
      <c r="I655" s="112" t="s">
        <v>25</v>
      </c>
      <c r="J655" s="551" t="s">
        <v>25</v>
      </c>
      <c r="K655" s="101" t="s">
        <v>1294</v>
      </c>
    </row>
    <row r="656" spans="1:11" ht="15.6" customHeight="1" x14ac:dyDescent="0.25">
      <c r="A656" s="116" t="s">
        <v>1299</v>
      </c>
      <c r="B656" s="116" t="s">
        <v>1300</v>
      </c>
      <c r="C656" s="115" t="s">
        <v>25</v>
      </c>
      <c r="D656" s="115" t="s">
        <v>25</v>
      </c>
      <c r="E656" s="115" t="s">
        <v>25</v>
      </c>
      <c r="F656" s="115" t="s">
        <v>25</v>
      </c>
      <c r="G656" s="114" t="s">
        <v>25</v>
      </c>
      <c r="H656" s="113" t="s">
        <v>25</v>
      </c>
      <c r="I656" s="112" t="s">
        <v>25</v>
      </c>
      <c r="J656" s="551" t="s">
        <v>25</v>
      </c>
      <c r="K656" s="101" t="s">
        <v>1294</v>
      </c>
    </row>
    <row r="657" spans="1:11" ht="15.6" customHeight="1" x14ac:dyDescent="0.25">
      <c r="A657" s="116" t="s">
        <v>1301</v>
      </c>
      <c r="B657" s="116" t="s">
        <v>1302</v>
      </c>
      <c r="C657" s="115" t="s">
        <v>25</v>
      </c>
      <c r="D657" s="115" t="s">
        <v>25</v>
      </c>
      <c r="E657" s="115" t="s">
        <v>25</v>
      </c>
      <c r="F657" s="115" t="s">
        <v>25</v>
      </c>
      <c r="G657" s="114" t="s">
        <v>25</v>
      </c>
      <c r="H657" s="113" t="s">
        <v>25</v>
      </c>
      <c r="I657" s="112" t="s">
        <v>25</v>
      </c>
      <c r="J657" s="551" t="s">
        <v>25</v>
      </c>
      <c r="K657" s="101" t="s">
        <v>1294</v>
      </c>
    </row>
    <row r="658" spans="1:11" ht="15.6" customHeight="1" x14ac:dyDescent="0.25">
      <c r="A658" s="116" t="s">
        <v>1303</v>
      </c>
      <c r="B658" s="116" t="s">
        <v>1304</v>
      </c>
      <c r="C658" s="115" t="s">
        <v>25</v>
      </c>
      <c r="D658" s="115" t="s">
        <v>25</v>
      </c>
      <c r="E658" s="115" t="s">
        <v>25</v>
      </c>
      <c r="F658" s="115" t="s">
        <v>25</v>
      </c>
      <c r="G658" s="114" t="s">
        <v>25</v>
      </c>
      <c r="H658" s="113" t="s">
        <v>25</v>
      </c>
      <c r="I658" s="112" t="s">
        <v>25</v>
      </c>
      <c r="J658" s="551" t="s">
        <v>25</v>
      </c>
      <c r="K658" s="101" t="s">
        <v>1294</v>
      </c>
    </row>
    <row r="659" spans="1:11" x14ac:dyDescent="0.25">
      <c r="A659" s="116" t="s">
        <v>1305</v>
      </c>
      <c r="B659" s="116" t="s">
        <v>1306</v>
      </c>
      <c r="C659" s="115" t="s">
        <v>25</v>
      </c>
      <c r="D659" s="115" t="s">
        <v>25</v>
      </c>
      <c r="E659" s="115" t="s">
        <v>25</v>
      </c>
      <c r="F659" s="115" t="s">
        <v>25</v>
      </c>
      <c r="G659" s="114" t="s">
        <v>25</v>
      </c>
      <c r="H659" s="113" t="s">
        <v>25</v>
      </c>
      <c r="I659" s="112" t="s">
        <v>25</v>
      </c>
      <c r="J659" s="551" t="s">
        <v>25</v>
      </c>
      <c r="K659" s="101" t="s">
        <v>1294</v>
      </c>
    </row>
    <row r="660" spans="1:11" x14ac:dyDescent="0.25">
      <c r="A660" s="116" t="s">
        <v>1307</v>
      </c>
      <c r="B660" s="116" t="s">
        <v>1308</v>
      </c>
      <c r="C660" s="115" t="s">
        <v>25</v>
      </c>
      <c r="D660" s="115" t="s">
        <v>25</v>
      </c>
      <c r="E660" s="115" t="s">
        <v>25</v>
      </c>
      <c r="F660" s="115" t="s">
        <v>25</v>
      </c>
      <c r="G660" s="114" t="s">
        <v>25</v>
      </c>
      <c r="H660" s="113" t="s">
        <v>25</v>
      </c>
      <c r="I660" s="112" t="s">
        <v>25</v>
      </c>
      <c r="J660" s="551" t="s">
        <v>25</v>
      </c>
      <c r="K660" s="101" t="s">
        <v>1294</v>
      </c>
    </row>
    <row r="661" spans="1:11" x14ac:dyDescent="0.25">
      <c r="A661" s="116" t="s">
        <v>1309</v>
      </c>
      <c r="B661" s="116" t="s">
        <v>1310</v>
      </c>
      <c r="C661" s="115" t="s">
        <v>25</v>
      </c>
      <c r="D661" s="115" t="s">
        <v>25</v>
      </c>
      <c r="E661" s="115" t="s">
        <v>25</v>
      </c>
      <c r="F661" s="115" t="s">
        <v>25</v>
      </c>
      <c r="G661" s="114" t="s">
        <v>25</v>
      </c>
      <c r="H661" s="113" t="s">
        <v>25</v>
      </c>
      <c r="I661" s="112" t="s">
        <v>25</v>
      </c>
      <c r="J661" s="551" t="s">
        <v>25</v>
      </c>
      <c r="K661" s="101" t="s">
        <v>1294</v>
      </c>
    </row>
    <row r="662" spans="1:11" x14ac:dyDescent="0.25">
      <c r="A662" s="116" t="s">
        <v>1311</v>
      </c>
      <c r="B662" s="116" t="s">
        <v>1312</v>
      </c>
      <c r="C662" s="115" t="s">
        <v>25</v>
      </c>
      <c r="D662" s="115" t="s">
        <v>25</v>
      </c>
      <c r="E662" s="115" t="s">
        <v>25</v>
      </c>
      <c r="F662" s="115" t="s">
        <v>25</v>
      </c>
      <c r="G662" s="114" t="s">
        <v>25</v>
      </c>
      <c r="H662" s="113" t="s">
        <v>25</v>
      </c>
      <c r="I662" s="112" t="s">
        <v>25</v>
      </c>
      <c r="J662" s="551" t="s">
        <v>25</v>
      </c>
      <c r="K662" s="101" t="s">
        <v>1294</v>
      </c>
    </row>
    <row r="663" spans="1:11" x14ac:dyDescent="0.25">
      <c r="A663" s="116" t="s">
        <v>1313</v>
      </c>
      <c r="B663" s="116" t="s">
        <v>1314</v>
      </c>
      <c r="C663" s="115" t="s">
        <v>25</v>
      </c>
      <c r="D663" s="115" t="s">
        <v>25</v>
      </c>
      <c r="E663" s="115" t="s">
        <v>25</v>
      </c>
      <c r="F663" s="115" t="s">
        <v>25</v>
      </c>
      <c r="G663" s="114" t="s">
        <v>25</v>
      </c>
      <c r="H663" s="113" t="s">
        <v>25</v>
      </c>
      <c r="I663" s="112" t="s">
        <v>25</v>
      </c>
      <c r="J663" s="551" t="s">
        <v>25</v>
      </c>
      <c r="K663" s="101" t="s">
        <v>1294</v>
      </c>
    </row>
    <row r="664" spans="1:11" x14ac:dyDescent="0.25">
      <c r="A664" s="113"/>
      <c r="B664" s="113" t="s">
        <v>1315</v>
      </c>
      <c r="C664" s="115" t="s">
        <v>25</v>
      </c>
      <c r="D664" s="115" t="s">
        <v>25</v>
      </c>
      <c r="E664" s="115" t="s">
        <v>25</v>
      </c>
      <c r="F664" s="115" t="s">
        <v>25</v>
      </c>
      <c r="G664" s="114" t="s">
        <v>25</v>
      </c>
      <c r="H664" s="113" t="s">
        <v>25</v>
      </c>
      <c r="I664" s="112" t="s">
        <v>25</v>
      </c>
      <c r="J664" s="551" t="s">
        <v>25</v>
      </c>
      <c r="K664" s="101" t="s">
        <v>1294</v>
      </c>
    </row>
    <row r="665" spans="1:11" x14ac:dyDescent="0.25">
      <c r="A665" s="116" t="s">
        <v>1316</v>
      </c>
      <c r="B665" s="116" t="s">
        <v>1317</v>
      </c>
      <c r="C665" s="115" t="s">
        <v>25</v>
      </c>
      <c r="D665" s="115" t="s">
        <v>25</v>
      </c>
      <c r="E665" s="115" t="s">
        <v>25</v>
      </c>
      <c r="F665" s="115" t="s">
        <v>25</v>
      </c>
      <c r="G665" s="114" t="s">
        <v>25</v>
      </c>
      <c r="H665" s="113" t="s">
        <v>25</v>
      </c>
      <c r="I665" s="112" t="s">
        <v>25</v>
      </c>
      <c r="J665" s="551" t="s">
        <v>25</v>
      </c>
      <c r="K665" s="101" t="s">
        <v>1294</v>
      </c>
    </row>
    <row r="666" spans="1:11" x14ac:dyDescent="0.25">
      <c r="A666" s="116" t="s">
        <v>1318</v>
      </c>
      <c r="B666" s="116" t="s">
        <v>1319</v>
      </c>
      <c r="C666" s="115" t="s">
        <v>25</v>
      </c>
      <c r="D666" s="115" t="s">
        <v>25</v>
      </c>
      <c r="E666" s="115" t="s">
        <v>25</v>
      </c>
      <c r="F666" s="115" t="s">
        <v>25</v>
      </c>
      <c r="G666" s="114" t="s">
        <v>25</v>
      </c>
      <c r="H666" s="113" t="s">
        <v>25</v>
      </c>
      <c r="I666" s="112" t="s">
        <v>25</v>
      </c>
      <c r="J666" s="551" t="s">
        <v>25</v>
      </c>
      <c r="K666" s="101" t="s">
        <v>1294</v>
      </c>
    </row>
    <row r="667" spans="1:11" x14ac:dyDescent="0.25">
      <c r="A667" s="116" t="s">
        <v>1320</v>
      </c>
      <c r="B667" s="116" t="s">
        <v>1321</v>
      </c>
      <c r="C667" s="115" t="s">
        <v>25</v>
      </c>
      <c r="D667" s="115" t="s">
        <v>25</v>
      </c>
      <c r="E667" s="115" t="s">
        <v>25</v>
      </c>
      <c r="F667" s="115" t="s">
        <v>25</v>
      </c>
      <c r="G667" s="114" t="s">
        <v>25</v>
      </c>
      <c r="H667" s="113" t="s">
        <v>25</v>
      </c>
      <c r="I667" s="112" t="s">
        <v>25</v>
      </c>
      <c r="J667" s="551" t="s">
        <v>25</v>
      </c>
      <c r="K667" s="101" t="s">
        <v>1294</v>
      </c>
    </row>
    <row r="668" spans="1:11" x14ac:dyDescent="0.25">
      <c r="A668" s="116" t="s">
        <v>1322</v>
      </c>
      <c r="B668" s="116" t="s">
        <v>1323</v>
      </c>
      <c r="C668" s="115" t="s">
        <v>25</v>
      </c>
      <c r="D668" s="115" t="s">
        <v>25</v>
      </c>
      <c r="E668" s="115" t="s">
        <v>25</v>
      </c>
      <c r="F668" s="115" t="s">
        <v>25</v>
      </c>
      <c r="G668" s="114" t="s">
        <v>25</v>
      </c>
      <c r="H668" s="113" t="s">
        <v>25</v>
      </c>
      <c r="I668" s="112" t="s">
        <v>25</v>
      </c>
      <c r="J668" s="551" t="s">
        <v>25</v>
      </c>
      <c r="K668" s="101" t="s">
        <v>1294</v>
      </c>
    </row>
    <row r="669" spans="1:11" x14ac:dyDescent="0.25">
      <c r="A669" s="116" t="s">
        <v>1324</v>
      </c>
      <c r="B669" s="116" t="s">
        <v>1325</v>
      </c>
      <c r="C669" s="115" t="s">
        <v>25</v>
      </c>
      <c r="D669" s="115" t="s">
        <v>25</v>
      </c>
      <c r="E669" s="115" t="s">
        <v>25</v>
      </c>
      <c r="F669" s="115" t="s">
        <v>25</v>
      </c>
      <c r="G669" s="114" t="s">
        <v>25</v>
      </c>
      <c r="H669" s="113" t="s">
        <v>25</v>
      </c>
      <c r="I669" s="112" t="s">
        <v>25</v>
      </c>
      <c r="J669" s="551" t="s">
        <v>25</v>
      </c>
      <c r="K669" s="101" t="s">
        <v>1294</v>
      </c>
    </row>
    <row r="670" spans="1:11" x14ac:dyDescent="0.25">
      <c r="A670" s="116" t="s">
        <v>1326</v>
      </c>
      <c r="B670" s="116" t="s">
        <v>1327</v>
      </c>
      <c r="C670" s="115" t="s">
        <v>25</v>
      </c>
      <c r="D670" s="115" t="s">
        <v>25</v>
      </c>
      <c r="E670" s="115" t="s">
        <v>25</v>
      </c>
      <c r="F670" s="115" t="s">
        <v>25</v>
      </c>
      <c r="G670" s="114" t="s">
        <v>25</v>
      </c>
      <c r="H670" s="113" t="s">
        <v>25</v>
      </c>
      <c r="I670" s="112" t="s">
        <v>25</v>
      </c>
      <c r="J670" s="551" t="s">
        <v>25</v>
      </c>
      <c r="K670" s="101" t="s">
        <v>1294</v>
      </c>
    </row>
    <row r="671" spans="1:11" ht="15" customHeight="1" x14ac:dyDescent="0.25">
      <c r="A671" s="111" t="s">
        <v>1328</v>
      </c>
      <c r="B671" s="111"/>
      <c r="C671" s="111" t="s">
        <v>25</v>
      </c>
      <c r="D671" s="111" t="s">
        <v>25</v>
      </c>
      <c r="E671" s="111" t="s">
        <v>25</v>
      </c>
      <c r="F671" s="111" t="s">
        <v>25</v>
      </c>
      <c r="G671" s="111" t="s">
        <v>25</v>
      </c>
      <c r="H671" s="111" t="s">
        <v>25</v>
      </c>
      <c r="I671" s="111" t="s">
        <v>25</v>
      </c>
      <c r="J671" s="111" t="s">
        <v>25</v>
      </c>
      <c r="K671" s="101" t="s">
        <v>1292</v>
      </c>
    </row>
    <row r="672" spans="1:11" x14ac:dyDescent="0.25">
      <c r="A672" s="110" t="s">
        <v>1329</v>
      </c>
      <c r="B672" s="110" t="s">
        <v>1328</v>
      </c>
      <c r="C672" s="109" t="s">
        <v>25</v>
      </c>
      <c r="D672" s="109" t="s">
        <v>25</v>
      </c>
      <c r="E672" s="109" t="s">
        <v>25</v>
      </c>
      <c r="F672" s="109" t="s">
        <v>25</v>
      </c>
      <c r="G672" s="108" t="s">
        <v>25</v>
      </c>
      <c r="H672" s="107" t="s">
        <v>25</v>
      </c>
      <c r="I672" s="106" t="s">
        <v>25</v>
      </c>
      <c r="J672" s="552" t="s">
        <v>25</v>
      </c>
      <c r="K672" s="101" t="s">
        <v>1294</v>
      </c>
    </row>
    <row r="673" spans="1:11" x14ac:dyDescent="0.25">
      <c r="A673" s="105" t="s">
        <v>1330</v>
      </c>
      <c r="B673" s="105" t="s">
        <v>1331</v>
      </c>
      <c r="C673" s="93" t="s">
        <v>25</v>
      </c>
      <c r="D673" s="93" t="s">
        <v>25</v>
      </c>
      <c r="E673" s="93" t="s">
        <v>25</v>
      </c>
      <c r="F673" s="93" t="s">
        <v>25</v>
      </c>
      <c r="G673" s="104" t="s">
        <v>25</v>
      </c>
      <c r="H673" s="103" t="s">
        <v>25</v>
      </c>
      <c r="I673" s="102" t="s">
        <v>25</v>
      </c>
      <c r="J673" s="551" t="s">
        <v>25</v>
      </c>
      <c r="K673" s="101" t="s">
        <v>1294</v>
      </c>
    </row>
    <row r="674" spans="1:11" x14ac:dyDescent="0.25">
      <c r="A674" s="105" t="s">
        <v>1332</v>
      </c>
      <c r="B674" s="105" t="s">
        <v>1333</v>
      </c>
      <c r="C674" s="93" t="s">
        <v>25</v>
      </c>
      <c r="D674" s="93" t="s">
        <v>25</v>
      </c>
      <c r="E674" s="93" t="s">
        <v>25</v>
      </c>
      <c r="F674" s="93" t="s">
        <v>25</v>
      </c>
      <c r="G674" s="104" t="s">
        <v>25</v>
      </c>
      <c r="H674" s="103" t="s">
        <v>25</v>
      </c>
      <c r="I674" s="102" t="s">
        <v>25</v>
      </c>
      <c r="J674" s="551" t="s">
        <v>25</v>
      </c>
      <c r="K674" s="101" t="s">
        <v>1294</v>
      </c>
    </row>
    <row r="675" spans="1:11" x14ac:dyDescent="0.25">
      <c r="A675" s="105" t="s">
        <v>1334</v>
      </c>
      <c r="B675" s="105" t="s">
        <v>1335</v>
      </c>
      <c r="C675" s="93" t="s">
        <v>25</v>
      </c>
      <c r="D675" s="93" t="s">
        <v>25</v>
      </c>
      <c r="E675" s="93" t="s">
        <v>25</v>
      </c>
      <c r="F675" s="93" t="s">
        <v>25</v>
      </c>
      <c r="G675" s="104" t="s">
        <v>25</v>
      </c>
      <c r="H675" s="103" t="s">
        <v>25</v>
      </c>
      <c r="I675" s="102" t="s">
        <v>25</v>
      </c>
      <c r="J675" s="551" t="s">
        <v>25</v>
      </c>
      <c r="K675" s="101" t="s">
        <v>1294</v>
      </c>
    </row>
    <row r="676" spans="1:11" ht="15.6" customHeight="1" x14ac:dyDescent="0.25">
      <c r="A676" s="105" t="s">
        <v>1336</v>
      </c>
      <c r="B676" s="105" t="s">
        <v>1337</v>
      </c>
      <c r="C676" s="93" t="s">
        <v>25</v>
      </c>
      <c r="D676" s="93" t="s">
        <v>25</v>
      </c>
      <c r="E676" s="93" t="s">
        <v>25</v>
      </c>
      <c r="F676" s="93" t="s">
        <v>25</v>
      </c>
      <c r="G676" s="104" t="s">
        <v>25</v>
      </c>
      <c r="H676" s="103" t="s">
        <v>25</v>
      </c>
      <c r="I676" s="102" t="s">
        <v>25</v>
      </c>
      <c r="J676" s="551" t="s">
        <v>25</v>
      </c>
      <c r="K676" s="101" t="s">
        <v>1294</v>
      </c>
    </row>
    <row r="677" spans="1:11" ht="15.6" customHeight="1" x14ac:dyDescent="0.25">
      <c r="A677" s="105" t="s">
        <v>1338</v>
      </c>
      <c r="B677" s="105" t="s">
        <v>1339</v>
      </c>
      <c r="C677" s="93" t="s">
        <v>25</v>
      </c>
      <c r="D677" s="93" t="s">
        <v>25</v>
      </c>
      <c r="E677" s="93" t="s">
        <v>25</v>
      </c>
      <c r="F677" s="93" t="s">
        <v>25</v>
      </c>
      <c r="G677" s="104" t="s">
        <v>25</v>
      </c>
      <c r="H677" s="103" t="s">
        <v>25</v>
      </c>
      <c r="I677" s="102" t="s">
        <v>25</v>
      </c>
      <c r="J677" s="551" t="s">
        <v>25</v>
      </c>
      <c r="K677" s="101" t="s">
        <v>1294</v>
      </c>
    </row>
    <row r="678" spans="1:11" ht="15.6" customHeight="1" x14ac:dyDescent="0.25">
      <c r="A678" s="105" t="s">
        <v>1340</v>
      </c>
      <c r="B678" s="105" t="s">
        <v>1341</v>
      </c>
      <c r="C678" s="93" t="s">
        <v>25</v>
      </c>
      <c r="D678" s="93" t="s">
        <v>25</v>
      </c>
      <c r="E678" s="93" t="s">
        <v>25</v>
      </c>
      <c r="F678" s="93" t="s">
        <v>25</v>
      </c>
      <c r="G678" s="104" t="s">
        <v>25</v>
      </c>
      <c r="H678" s="103" t="s">
        <v>25</v>
      </c>
      <c r="I678" s="102" t="s">
        <v>25</v>
      </c>
      <c r="J678" s="551" t="s">
        <v>25</v>
      </c>
      <c r="K678" s="101" t="s">
        <v>1294</v>
      </c>
    </row>
    <row r="679" spans="1:11" ht="15.6" customHeight="1" x14ac:dyDescent="0.25">
      <c r="A679" s="105" t="s">
        <v>1342</v>
      </c>
      <c r="B679" s="105" t="s">
        <v>1343</v>
      </c>
      <c r="C679" s="93" t="s">
        <v>25</v>
      </c>
      <c r="D679" s="93" t="s">
        <v>25</v>
      </c>
      <c r="E679" s="93" t="s">
        <v>25</v>
      </c>
      <c r="F679" s="93" t="s">
        <v>25</v>
      </c>
      <c r="G679" s="104" t="s">
        <v>25</v>
      </c>
      <c r="H679" s="103" t="s">
        <v>25</v>
      </c>
      <c r="I679" s="102" t="s">
        <v>25</v>
      </c>
      <c r="J679" s="551" t="s">
        <v>25</v>
      </c>
      <c r="K679" s="101" t="s">
        <v>1294</v>
      </c>
    </row>
    <row r="680" spans="1:11" ht="15.6" customHeight="1" x14ac:dyDescent="0.25">
      <c r="A680" s="105" t="s">
        <v>1344</v>
      </c>
      <c r="B680" s="105" t="s">
        <v>1345</v>
      </c>
      <c r="C680" s="93" t="s">
        <v>25</v>
      </c>
      <c r="D680" s="93" t="s">
        <v>25</v>
      </c>
      <c r="E680" s="93" t="s">
        <v>25</v>
      </c>
      <c r="F680" s="93" t="s">
        <v>25</v>
      </c>
      <c r="G680" s="104" t="s">
        <v>25</v>
      </c>
      <c r="H680" s="103" t="s">
        <v>25</v>
      </c>
      <c r="I680" s="102" t="s">
        <v>25</v>
      </c>
      <c r="J680" s="551" t="s">
        <v>25</v>
      </c>
      <c r="K680" s="101" t="s">
        <v>1294</v>
      </c>
    </row>
    <row r="681" spans="1:11" ht="15.6" customHeight="1" x14ac:dyDescent="0.25">
      <c r="A681" s="105" t="s">
        <v>1346</v>
      </c>
      <c r="B681" s="105" t="s">
        <v>1347</v>
      </c>
      <c r="C681" s="93" t="s">
        <v>25</v>
      </c>
      <c r="D681" s="93" t="s">
        <v>25</v>
      </c>
      <c r="E681" s="93" t="s">
        <v>25</v>
      </c>
      <c r="F681" s="93" t="s">
        <v>25</v>
      </c>
      <c r="G681" s="104" t="s">
        <v>25</v>
      </c>
      <c r="H681" s="103" t="s">
        <v>25</v>
      </c>
      <c r="I681" s="102" t="s">
        <v>25</v>
      </c>
      <c r="J681" s="551" t="s">
        <v>25</v>
      </c>
      <c r="K681" s="101" t="s">
        <v>9</v>
      </c>
    </row>
    <row r="682" spans="1:11" ht="15.6" customHeight="1" x14ac:dyDescent="0.25">
      <c r="A682" s="105" t="s">
        <v>1348</v>
      </c>
      <c r="B682" s="105" t="s">
        <v>1349</v>
      </c>
      <c r="C682" s="93" t="s">
        <v>25</v>
      </c>
      <c r="D682" s="93" t="s">
        <v>25</v>
      </c>
      <c r="E682" s="93" t="s">
        <v>25</v>
      </c>
      <c r="F682" s="93" t="s">
        <v>25</v>
      </c>
      <c r="G682" s="104" t="s">
        <v>25</v>
      </c>
      <c r="H682" s="103" t="s">
        <v>25</v>
      </c>
      <c r="I682" s="102" t="s">
        <v>25</v>
      </c>
      <c r="J682" s="551" t="s">
        <v>25</v>
      </c>
      <c r="K682" s="101" t="s">
        <v>1294</v>
      </c>
    </row>
    <row r="683" spans="1:11" x14ac:dyDescent="0.25">
      <c r="A683" s="105" t="s">
        <v>1350</v>
      </c>
      <c r="B683" s="105" t="s">
        <v>1351</v>
      </c>
      <c r="C683" s="93" t="s">
        <v>25</v>
      </c>
      <c r="D683" s="93" t="s">
        <v>25</v>
      </c>
      <c r="E683" s="93" t="s">
        <v>25</v>
      </c>
      <c r="F683" s="93" t="s">
        <v>25</v>
      </c>
      <c r="G683" s="104" t="s">
        <v>25</v>
      </c>
      <c r="H683" s="103" t="s">
        <v>25</v>
      </c>
      <c r="I683" s="102" t="s">
        <v>25</v>
      </c>
      <c r="J683" s="551" t="s">
        <v>25</v>
      </c>
      <c r="K683" s="101" t="s">
        <v>1294</v>
      </c>
    </row>
    <row r="684" spans="1:11" x14ac:dyDescent="0.25">
      <c r="A684" s="105" t="s">
        <v>1352</v>
      </c>
      <c r="B684" s="105" t="s">
        <v>1353</v>
      </c>
      <c r="C684" s="93" t="s">
        <v>25</v>
      </c>
      <c r="D684" s="93" t="s">
        <v>25</v>
      </c>
      <c r="E684" s="93" t="s">
        <v>25</v>
      </c>
      <c r="F684" s="93" t="s">
        <v>25</v>
      </c>
      <c r="G684" s="104" t="s">
        <v>25</v>
      </c>
      <c r="H684" s="103" t="s">
        <v>25</v>
      </c>
      <c r="I684" s="102" t="s">
        <v>25</v>
      </c>
      <c r="J684" s="551" t="s">
        <v>25</v>
      </c>
      <c r="K684" s="101" t="s">
        <v>1294</v>
      </c>
    </row>
    <row r="685" spans="1:11" x14ac:dyDescent="0.25">
      <c r="A685" s="105" t="s">
        <v>1354</v>
      </c>
      <c r="B685" s="105" t="s">
        <v>1355</v>
      </c>
      <c r="C685" s="93" t="s">
        <v>25</v>
      </c>
      <c r="D685" s="93" t="s">
        <v>25</v>
      </c>
      <c r="E685" s="93" t="s">
        <v>25</v>
      </c>
      <c r="F685" s="93" t="s">
        <v>25</v>
      </c>
      <c r="G685" s="104" t="s">
        <v>25</v>
      </c>
      <c r="H685" s="103" t="s">
        <v>25</v>
      </c>
      <c r="I685" s="102" t="s">
        <v>25</v>
      </c>
      <c r="J685" s="551" t="s">
        <v>25</v>
      </c>
      <c r="K685" s="101" t="s">
        <v>1294</v>
      </c>
    </row>
    <row r="686" spans="1:11" x14ac:dyDescent="0.25">
      <c r="A686" s="105" t="s">
        <v>1356</v>
      </c>
      <c r="B686" s="105" t="s">
        <v>1357</v>
      </c>
      <c r="C686" s="93" t="s">
        <v>25</v>
      </c>
      <c r="D686" s="93" t="s">
        <v>25</v>
      </c>
      <c r="E686" s="93" t="s">
        <v>25</v>
      </c>
      <c r="F686" s="93" t="s">
        <v>25</v>
      </c>
      <c r="G686" s="104" t="s">
        <v>25</v>
      </c>
      <c r="H686" s="103" t="s">
        <v>25</v>
      </c>
      <c r="I686" s="102" t="s">
        <v>25</v>
      </c>
      <c r="J686" s="551" t="s">
        <v>25</v>
      </c>
      <c r="K686" s="101" t="s">
        <v>1294</v>
      </c>
    </row>
    <row r="687" spans="1:11" x14ac:dyDescent="0.25">
      <c r="A687" s="105" t="s">
        <v>1358</v>
      </c>
      <c r="B687" s="105" t="s">
        <v>1359</v>
      </c>
      <c r="C687" s="93" t="s">
        <v>25</v>
      </c>
      <c r="D687" s="93" t="s">
        <v>25</v>
      </c>
      <c r="E687" s="93" t="s">
        <v>25</v>
      </c>
      <c r="F687" s="93" t="s">
        <v>25</v>
      </c>
      <c r="G687" s="104" t="s">
        <v>25</v>
      </c>
      <c r="H687" s="103" t="s">
        <v>25</v>
      </c>
      <c r="I687" s="102" t="s">
        <v>25</v>
      </c>
      <c r="J687" s="551" t="s">
        <v>25</v>
      </c>
      <c r="K687" s="101" t="s">
        <v>1294</v>
      </c>
    </row>
    <row r="688" spans="1:11" x14ac:dyDescent="0.25">
      <c r="A688" s="105" t="s">
        <v>1360</v>
      </c>
      <c r="B688" s="105" t="s">
        <v>1361</v>
      </c>
      <c r="C688" s="93" t="s">
        <v>25</v>
      </c>
      <c r="D688" s="93" t="s">
        <v>25</v>
      </c>
      <c r="E688" s="93" t="s">
        <v>25</v>
      </c>
      <c r="F688" s="93" t="s">
        <v>25</v>
      </c>
      <c r="G688" s="104" t="s">
        <v>25</v>
      </c>
      <c r="H688" s="103" t="s">
        <v>25</v>
      </c>
      <c r="I688" s="102" t="s">
        <v>25</v>
      </c>
      <c r="J688" s="551" t="s">
        <v>25</v>
      </c>
      <c r="K688" s="101" t="s">
        <v>1294</v>
      </c>
    </row>
    <row r="689" spans="1:11" x14ac:dyDescent="0.25">
      <c r="A689" s="105" t="s">
        <v>1362</v>
      </c>
      <c r="B689" s="105" t="s">
        <v>1363</v>
      </c>
      <c r="C689" s="93" t="s">
        <v>25</v>
      </c>
      <c r="D689" s="93" t="s">
        <v>25</v>
      </c>
      <c r="E689" s="93" t="s">
        <v>25</v>
      </c>
      <c r="F689" s="93" t="s">
        <v>25</v>
      </c>
      <c r="G689" s="104" t="s">
        <v>25</v>
      </c>
      <c r="H689" s="103" t="s">
        <v>25</v>
      </c>
      <c r="I689" s="102" t="s">
        <v>25</v>
      </c>
      <c r="J689" s="551" t="s">
        <v>25</v>
      </c>
      <c r="K689" s="101" t="s">
        <v>1294</v>
      </c>
    </row>
    <row r="690" spans="1:11" x14ac:dyDescent="0.25">
      <c r="A690" s="105" t="s">
        <v>1364</v>
      </c>
      <c r="B690" s="105" t="s">
        <v>1365</v>
      </c>
      <c r="C690" s="93" t="s">
        <v>25</v>
      </c>
      <c r="D690" s="93" t="s">
        <v>25</v>
      </c>
      <c r="E690" s="93" t="s">
        <v>25</v>
      </c>
      <c r="F690" s="93" t="s">
        <v>25</v>
      </c>
      <c r="G690" s="104" t="s">
        <v>25</v>
      </c>
      <c r="H690" s="103" t="s">
        <v>25</v>
      </c>
      <c r="I690" s="102" t="s">
        <v>25</v>
      </c>
      <c r="J690" s="551" t="s">
        <v>25</v>
      </c>
      <c r="K690" s="101" t="s">
        <v>1294</v>
      </c>
    </row>
    <row r="691" spans="1:11" x14ac:dyDescent="0.25">
      <c r="A691" s="105" t="s">
        <v>1366</v>
      </c>
      <c r="B691" s="105" t="s">
        <v>1367</v>
      </c>
      <c r="C691" s="93" t="s">
        <v>25</v>
      </c>
      <c r="D691" s="93" t="s">
        <v>25</v>
      </c>
      <c r="E691" s="93" t="s">
        <v>25</v>
      </c>
      <c r="F691" s="93" t="s">
        <v>25</v>
      </c>
      <c r="G691" s="104" t="s">
        <v>25</v>
      </c>
      <c r="H691" s="103" t="s">
        <v>25</v>
      </c>
      <c r="I691" s="102" t="s">
        <v>25</v>
      </c>
      <c r="J691" s="551" t="s">
        <v>25</v>
      </c>
      <c r="K691" s="101" t="s">
        <v>9</v>
      </c>
    </row>
    <row r="692" spans="1:11" x14ac:dyDescent="0.25">
      <c r="A692" s="105" t="s">
        <v>1368</v>
      </c>
      <c r="B692" s="105" t="s">
        <v>1369</v>
      </c>
      <c r="C692" s="93" t="s">
        <v>25</v>
      </c>
      <c r="D692" s="93" t="s">
        <v>25</v>
      </c>
      <c r="E692" s="93" t="s">
        <v>25</v>
      </c>
      <c r="F692" s="93" t="s">
        <v>25</v>
      </c>
      <c r="G692" s="104" t="s">
        <v>25</v>
      </c>
      <c r="H692" s="103" t="s">
        <v>25</v>
      </c>
      <c r="I692" s="102" t="s">
        <v>25</v>
      </c>
      <c r="J692" s="551" t="s">
        <v>25</v>
      </c>
      <c r="K692" s="101" t="s">
        <v>9</v>
      </c>
    </row>
    <row r="693" spans="1:11" x14ac:dyDescent="0.25">
      <c r="A693" s="105" t="s">
        <v>1370</v>
      </c>
      <c r="B693" s="105" t="s">
        <v>1371</v>
      </c>
      <c r="C693" s="93" t="s">
        <v>25</v>
      </c>
      <c r="D693" s="93" t="s">
        <v>25</v>
      </c>
      <c r="E693" s="93" t="s">
        <v>25</v>
      </c>
      <c r="F693" s="93" t="s">
        <v>25</v>
      </c>
      <c r="G693" s="104" t="s">
        <v>25</v>
      </c>
      <c r="H693" s="103" t="s">
        <v>25</v>
      </c>
      <c r="I693" s="102" t="s">
        <v>25</v>
      </c>
      <c r="J693" s="551" t="s">
        <v>25</v>
      </c>
      <c r="K693" s="101" t="s">
        <v>9</v>
      </c>
    </row>
    <row r="694" spans="1:11" x14ac:dyDescent="0.25">
      <c r="A694" s="85" t="s">
        <v>1372</v>
      </c>
      <c r="B694" s="85" t="s">
        <v>1373</v>
      </c>
      <c r="C694" s="84" t="s">
        <v>25</v>
      </c>
      <c r="D694" s="84" t="s">
        <v>25</v>
      </c>
      <c r="E694" s="84" t="s">
        <v>25</v>
      </c>
      <c r="F694" s="84" t="s">
        <v>25</v>
      </c>
      <c r="G694" s="84" t="s">
        <v>25</v>
      </c>
      <c r="H694" s="76" t="s">
        <v>25</v>
      </c>
      <c r="I694" s="78" t="s">
        <v>25</v>
      </c>
      <c r="J694" s="549" t="s">
        <v>25</v>
      </c>
      <c r="K694" s="76" t="s">
        <v>9</v>
      </c>
    </row>
    <row r="695" spans="1:11" x14ac:dyDescent="0.25">
      <c r="A695" s="85" t="s">
        <v>1374</v>
      </c>
      <c r="B695" s="85" t="s">
        <v>1375</v>
      </c>
      <c r="C695" s="84" t="s">
        <v>25</v>
      </c>
      <c r="D695" s="84" t="s">
        <v>25</v>
      </c>
      <c r="E695" s="84" t="s">
        <v>25</v>
      </c>
      <c r="F695" s="84" t="s">
        <v>25</v>
      </c>
      <c r="G695" s="84" t="s">
        <v>25</v>
      </c>
      <c r="H695" s="76" t="s">
        <v>25</v>
      </c>
      <c r="I695" s="78" t="s">
        <v>25</v>
      </c>
      <c r="J695" s="548" t="s">
        <v>25</v>
      </c>
      <c r="K695" s="100" t="s">
        <v>32</v>
      </c>
    </row>
    <row r="696" spans="1:11" x14ac:dyDescent="0.25">
      <c r="A696" s="85" t="s">
        <v>1376</v>
      </c>
      <c r="B696" s="85" t="s">
        <v>1377</v>
      </c>
      <c r="C696" s="84" t="s">
        <v>25</v>
      </c>
      <c r="D696" s="84" t="s">
        <v>25</v>
      </c>
      <c r="E696" s="84" t="s">
        <v>25</v>
      </c>
      <c r="F696" s="84" t="s">
        <v>25</v>
      </c>
      <c r="G696" s="84" t="s">
        <v>25</v>
      </c>
      <c r="H696" s="76" t="s">
        <v>25</v>
      </c>
      <c r="I696" s="78" t="s">
        <v>25</v>
      </c>
      <c r="J696" s="548" t="s">
        <v>25</v>
      </c>
      <c r="K696" s="100" t="s">
        <v>32</v>
      </c>
    </row>
    <row r="697" spans="1:11" x14ac:dyDescent="0.25">
      <c r="A697" s="99" t="s">
        <v>1378</v>
      </c>
      <c r="B697" s="99" t="s">
        <v>1379</v>
      </c>
      <c r="C697" s="98" t="s">
        <v>25</v>
      </c>
      <c r="D697" s="98" t="s">
        <v>25</v>
      </c>
      <c r="E697" s="98" t="s">
        <v>25</v>
      </c>
      <c r="F697" s="98" t="s">
        <v>25</v>
      </c>
      <c r="G697" s="98" t="s">
        <v>25</v>
      </c>
      <c r="H697" s="97" t="s">
        <v>25</v>
      </c>
      <c r="I697" s="96" t="s">
        <v>25</v>
      </c>
      <c r="J697" s="548" t="s">
        <v>25</v>
      </c>
      <c r="K697" s="76" t="s">
        <v>9</v>
      </c>
    </row>
    <row r="698" spans="1:11" x14ac:dyDescent="0.25">
      <c r="A698" s="99" t="s">
        <v>1380</v>
      </c>
      <c r="B698" s="99" t="s">
        <v>1381</v>
      </c>
      <c r="C698" s="98" t="s">
        <v>25</v>
      </c>
      <c r="D698" s="98" t="s">
        <v>25</v>
      </c>
      <c r="E698" s="98" t="s">
        <v>25</v>
      </c>
      <c r="F698" s="98" t="s">
        <v>25</v>
      </c>
      <c r="G698" s="98" t="s">
        <v>25</v>
      </c>
      <c r="H698" s="97" t="s">
        <v>25</v>
      </c>
      <c r="I698" s="96" t="s">
        <v>25</v>
      </c>
      <c r="J698" s="548" t="s">
        <v>25</v>
      </c>
      <c r="K698" s="76" t="s">
        <v>9</v>
      </c>
    </row>
    <row r="699" spans="1:11" x14ac:dyDescent="0.25">
      <c r="A699" s="85" t="s">
        <v>1382</v>
      </c>
      <c r="B699" s="85" t="s">
        <v>1383</v>
      </c>
      <c r="C699" s="84" t="s">
        <v>25</v>
      </c>
      <c r="D699" s="84" t="s">
        <v>25</v>
      </c>
      <c r="E699" s="84" t="s">
        <v>25</v>
      </c>
      <c r="F699" s="84" t="s">
        <v>25</v>
      </c>
      <c r="G699" s="84" t="s">
        <v>25</v>
      </c>
      <c r="H699" s="76" t="s">
        <v>25</v>
      </c>
      <c r="I699" s="78" t="s">
        <v>25</v>
      </c>
      <c r="J699" s="548" t="s">
        <v>25</v>
      </c>
      <c r="K699" s="76" t="s">
        <v>32</v>
      </c>
    </row>
    <row r="700" spans="1:11" x14ac:dyDescent="0.25">
      <c r="A700" s="85" t="s">
        <v>1384</v>
      </c>
      <c r="B700" s="85" t="s">
        <v>1385</v>
      </c>
      <c r="C700" s="84" t="s">
        <v>25</v>
      </c>
      <c r="D700" s="84" t="s">
        <v>25</v>
      </c>
      <c r="E700" s="84" t="s">
        <v>25</v>
      </c>
      <c r="F700" s="84" t="s">
        <v>25</v>
      </c>
      <c r="G700" s="84" t="s">
        <v>25</v>
      </c>
      <c r="H700" s="76" t="s">
        <v>25</v>
      </c>
      <c r="I700" s="78" t="s">
        <v>25</v>
      </c>
      <c r="J700" s="548" t="s">
        <v>25</v>
      </c>
      <c r="K700" s="100" t="s">
        <v>32</v>
      </c>
    </row>
    <row r="701" spans="1:11" x14ac:dyDescent="0.25">
      <c r="A701" s="951" t="s">
        <v>1386</v>
      </c>
      <c r="B701" s="951" t="s">
        <v>1387</v>
      </c>
      <c r="C701" s="952" t="s">
        <v>25</v>
      </c>
      <c r="D701" s="952" t="s">
        <v>25</v>
      </c>
      <c r="E701" s="952" t="s">
        <v>25</v>
      </c>
      <c r="F701" s="952" t="s">
        <v>25</v>
      </c>
      <c r="G701" s="952" t="s">
        <v>25</v>
      </c>
      <c r="H701" s="953" t="s">
        <v>25</v>
      </c>
      <c r="I701" s="954" t="s">
        <v>25</v>
      </c>
      <c r="J701" s="548" t="s">
        <v>25</v>
      </c>
      <c r="K701" s="100" t="s">
        <v>32</v>
      </c>
    </row>
    <row r="702" spans="1:11" ht="60" customHeight="1" x14ac:dyDescent="0.25">
      <c r="A702" s="85" t="s">
        <v>1388</v>
      </c>
      <c r="B702" s="85" t="s">
        <v>1389</v>
      </c>
      <c r="C702" s="84" t="s">
        <v>25</v>
      </c>
      <c r="D702" s="84" t="s">
        <v>25</v>
      </c>
      <c r="E702" s="84" t="s">
        <v>25</v>
      </c>
      <c r="F702" s="84" t="s">
        <v>25</v>
      </c>
      <c r="G702" s="84" t="s">
        <v>25</v>
      </c>
      <c r="H702" s="76" t="s">
        <v>25</v>
      </c>
      <c r="I702" s="78" t="s">
        <v>25</v>
      </c>
      <c r="J702" s="548" t="s">
        <v>25</v>
      </c>
      <c r="K702" s="76" t="s">
        <v>9</v>
      </c>
    </row>
    <row r="703" spans="1:11" x14ac:dyDescent="0.25">
      <c r="A703" s="99" t="s">
        <v>1390</v>
      </c>
      <c r="B703" s="99" t="s">
        <v>1391</v>
      </c>
      <c r="C703" s="98" t="s">
        <v>25</v>
      </c>
      <c r="D703" s="98" t="s">
        <v>25</v>
      </c>
      <c r="E703" s="98" t="s">
        <v>25</v>
      </c>
      <c r="F703" s="98" t="s">
        <v>25</v>
      </c>
      <c r="G703" s="98" t="s">
        <v>25</v>
      </c>
      <c r="H703" s="97" t="s">
        <v>25</v>
      </c>
      <c r="I703" s="96" t="s">
        <v>25</v>
      </c>
      <c r="J703" s="548" t="s">
        <v>25</v>
      </c>
      <c r="K703" s="76" t="s">
        <v>9</v>
      </c>
    </row>
    <row r="704" spans="1:11" x14ac:dyDescent="0.25">
      <c r="A704" s="85" t="s">
        <v>1392</v>
      </c>
      <c r="B704" s="85" t="s">
        <v>1393</v>
      </c>
      <c r="C704" s="84" t="s">
        <v>25</v>
      </c>
      <c r="D704" s="84" t="s">
        <v>25</v>
      </c>
      <c r="E704" s="84" t="s">
        <v>25</v>
      </c>
      <c r="F704" s="84" t="s">
        <v>25</v>
      </c>
      <c r="G704" s="84" t="s">
        <v>25</v>
      </c>
      <c r="H704" s="76" t="s">
        <v>25</v>
      </c>
      <c r="I704" s="78" t="s">
        <v>25</v>
      </c>
      <c r="J704" s="548" t="s">
        <v>25</v>
      </c>
      <c r="K704" s="76" t="s">
        <v>32</v>
      </c>
    </row>
    <row r="705" spans="1:11" x14ac:dyDescent="0.25">
      <c r="A705" s="99" t="s">
        <v>1394</v>
      </c>
      <c r="B705" s="99" t="s">
        <v>1395</v>
      </c>
      <c r="C705" s="98" t="s">
        <v>25</v>
      </c>
      <c r="D705" s="98" t="s">
        <v>25</v>
      </c>
      <c r="E705" s="98" t="s">
        <v>25</v>
      </c>
      <c r="F705" s="98" t="s">
        <v>25</v>
      </c>
      <c r="G705" s="98" t="s">
        <v>25</v>
      </c>
      <c r="H705" s="97" t="s">
        <v>25</v>
      </c>
      <c r="I705" s="96" t="s">
        <v>25</v>
      </c>
      <c r="J705" s="548" t="s">
        <v>25</v>
      </c>
      <c r="K705" s="76" t="s">
        <v>32</v>
      </c>
    </row>
    <row r="706" spans="1:11" x14ac:dyDescent="0.25">
      <c r="A706" s="85" t="s">
        <v>1396</v>
      </c>
      <c r="B706" s="85" t="s">
        <v>1397</v>
      </c>
      <c r="C706" s="84" t="s">
        <v>25</v>
      </c>
      <c r="D706" s="84" t="s">
        <v>25</v>
      </c>
      <c r="E706" s="84" t="s">
        <v>25</v>
      </c>
      <c r="F706" s="84" t="s">
        <v>25</v>
      </c>
      <c r="G706" s="84" t="s">
        <v>25</v>
      </c>
      <c r="H706" s="76" t="s">
        <v>25</v>
      </c>
      <c r="I706" s="78" t="s">
        <v>25</v>
      </c>
      <c r="J706" s="548" t="s">
        <v>25</v>
      </c>
      <c r="K706" s="100" t="s">
        <v>32</v>
      </c>
    </row>
    <row r="707" spans="1:11" x14ac:dyDescent="0.25">
      <c r="A707" s="85" t="s">
        <v>1398</v>
      </c>
      <c r="B707" s="85" t="s">
        <v>1399</v>
      </c>
      <c r="C707" s="84" t="s">
        <v>25</v>
      </c>
      <c r="D707" s="84" t="s">
        <v>25</v>
      </c>
      <c r="E707" s="84" t="s">
        <v>25</v>
      </c>
      <c r="F707" s="84" t="s">
        <v>25</v>
      </c>
      <c r="G707" s="84" t="s">
        <v>25</v>
      </c>
      <c r="H707" s="76" t="s">
        <v>25</v>
      </c>
      <c r="I707" s="78" t="s">
        <v>25</v>
      </c>
      <c r="J707" s="548" t="s">
        <v>25</v>
      </c>
      <c r="K707" s="76" t="s">
        <v>32</v>
      </c>
    </row>
    <row r="708" spans="1:11" x14ac:dyDescent="0.25">
      <c r="A708" s="99" t="s">
        <v>1400</v>
      </c>
      <c r="B708" s="99" t="s">
        <v>1401</v>
      </c>
      <c r="C708" s="98" t="s">
        <v>25</v>
      </c>
      <c r="D708" s="98" t="s">
        <v>25</v>
      </c>
      <c r="E708" s="98" t="s">
        <v>25</v>
      </c>
      <c r="F708" s="98" t="s">
        <v>25</v>
      </c>
      <c r="G708" s="98" t="s">
        <v>25</v>
      </c>
      <c r="H708" s="97" t="s">
        <v>25</v>
      </c>
      <c r="I708" s="96" t="s">
        <v>25</v>
      </c>
      <c r="J708" s="548" t="s">
        <v>25</v>
      </c>
      <c r="K708" s="76" t="s">
        <v>9</v>
      </c>
    </row>
    <row r="709" spans="1:11" x14ac:dyDescent="0.25">
      <c r="A709" s="85" t="s">
        <v>1402</v>
      </c>
      <c r="B709" s="85" t="s">
        <v>1403</v>
      </c>
      <c r="C709" s="84" t="s">
        <v>25</v>
      </c>
      <c r="D709" s="84" t="s">
        <v>25</v>
      </c>
      <c r="E709" s="84" t="s">
        <v>25</v>
      </c>
      <c r="F709" s="84" t="s">
        <v>25</v>
      </c>
      <c r="G709" s="84" t="s">
        <v>25</v>
      </c>
      <c r="H709" s="76" t="s">
        <v>25</v>
      </c>
      <c r="I709" s="78" t="s">
        <v>25</v>
      </c>
      <c r="J709" s="548" t="s">
        <v>25</v>
      </c>
      <c r="K709" s="100" t="s">
        <v>32</v>
      </c>
    </row>
    <row r="710" spans="1:11" x14ac:dyDescent="0.25">
      <c r="A710" s="85" t="s">
        <v>1404</v>
      </c>
      <c r="B710" s="85" t="s">
        <v>1405</v>
      </c>
      <c r="C710" s="84" t="s">
        <v>25</v>
      </c>
      <c r="D710" s="84" t="s">
        <v>25</v>
      </c>
      <c r="E710" s="84" t="s">
        <v>25</v>
      </c>
      <c r="F710" s="84" t="s">
        <v>25</v>
      </c>
      <c r="G710" s="84" t="s">
        <v>25</v>
      </c>
      <c r="H710" s="76" t="s">
        <v>25</v>
      </c>
      <c r="I710" s="78" t="s">
        <v>25</v>
      </c>
      <c r="J710" s="548" t="s">
        <v>25</v>
      </c>
      <c r="K710" s="76" t="s">
        <v>9</v>
      </c>
    </row>
    <row r="711" spans="1:11" x14ac:dyDescent="0.25">
      <c r="A711" s="99" t="s">
        <v>1406</v>
      </c>
      <c r="B711" s="99" t="s">
        <v>1407</v>
      </c>
      <c r="C711" s="98" t="s">
        <v>25</v>
      </c>
      <c r="D711" s="98" t="s">
        <v>25</v>
      </c>
      <c r="E711" s="98" t="s">
        <v>25</v>
      </c>
      <c r="F711" s="98" t="s">
        <v>25</v>
      </c>
      <c r="G711" s="98" t="s">
        <v>25</v>
      </c>
      <c r="H711" s="97" t="s">
        <v>25</v>
      </c>
      <c r="I711" s="96" t="s">
        <v>25</v>
      </c>
      <c r="J711" s="548" t="s">
        <v>25</v>
      </c>
      <c r="K711" s="76" t="s">
        <v>9</v>
      </c>
    </row>
    <row r="712" spans="1:11" x14ac:dyDescent="0.25">
      <c r="A712" s="95" t="s">
        <v>1408</v>
      </c>
      <c r="B712" s="94" t="s">
        <v>1409</v>
      </c>
      <c r="C712" s="93" t="s">
        <v>25</v>
      </c>
      <c r="D712" s="93" t="s">
        <v>25</v>
      </c>
      <c r="E712" s="93" t="s">
        <v>25</v>
      </c>
      <c r="F712" s="93" t="s">
        <v>25</v>
      </c>
      <c r="G712" s="93" t="s">
        <v>25</v>
      </c>
      <c r="H712" s="92" t="s">
        <v>25</v>
      </c>
      <c r="I712" s="91" t="s">
        <v>25</v>
      </c>
      <c r="J712" s="548" t="s">
        <v>25</v>
      </c>
      <c r="K712" s="76" t="s">
        <v>9</v>
      </c>
    </row>
    <row r="713" spans="1:11" x14ac:dyDescent="0.25">
      <c r="A713" s="951" t="s">
        <v>1410</v>
      </c>
      <c r="B713" s="951" t="s">
        <v>1411</v>
      </c>
      <c r="C713" s="952" t="s">
        <v>25</v>
      </c>
      <c r="D713" s="952" t="s">
        <v>25</v>
      </c>
      <c r="E713" s="952" t="s">
        <v>25</v>
      </c>
      <c r="F713" s="952" t="s">
        <v>25</v>
      </c>
      <c r="G713" s="952" t="s">
        <v>25</v>
      </c>
      <c r="H713" s="953" t="s">
        <v>25</v>
      </c>
      <c r="I713" s="954" t="s">
        <v>25</v>
      </c>
      <c r="J713" s="548" t="s">
        <v>25</v>
      </c>
      <c r="K713" s="76" t="s">
        <v>32</v>
      </c>
    </row>
    <row r="714" spans="1:11" x14ac:dyDescent="0.25">
      <c r="A714" s="955" t="s">
        <v>1412</v>
      </c>
      <c r="B714" s="955" t="s">
        <v>1413</v>
      </c>
      <c r="C714" s="956" t="s">
        <v>25</v>
      </c>
      <c r="D714" s="956" t="s">
        <v>25</v>
      </c>
      <c r="E714" s="956" t="s">
        <v>25</v>
      </c>
      <c r="F714" s="956" t="s">
        <v>25</v>
      </c>
      <c r="G714" s="956" t="s">
        <v>25</v>
      </c>
      <c r="H714" s="957" t="s">
        <v>25</v>
      </c>
      <c r="I714" s="958" t="s">
        <v>25</v>
      </c>
      <c r="J714" s="553" t="s">
        <v>25</v>
      </c>
      <c r="K714" s="76" t="s">
        <v>32</v>
      </c>
    </row>
    <row r="715" spans="1:11" x14ac:dyDescent="0.25">
      <c r="A715" s="90" t="s">
        <v>1414</v>
      </c>
      <c r="B715" s="89"/>
      <c r="C715" s="88" t="s">
        <v>25</v>
      </c>
      <c r="D715" s="88" t="s">
        <v>25</v>
      </c>
      <c r="E715" s="88" t="s">
        <v>25</v>
      </c>
      <c r="F715" s="88" t="s">
        <v>25</v>
      </c>
      <c r="G715" s="88" t="s">
        <v>25</v>
      </c>
      <c r="H715" s="87" t="s">
        <v>25</v>
      </c>
      <c r="I715" s="86" t="s">
        <v>25</v>
      </c>
      <c r="J715" s="554" t="s">
        <v>25</v>
      </c>
    </row>
    <row r="717" spans="1:11" x14ac:dyDescent="0.25">
      <c r="K717" s="83"/>
    </row>
    <row r="718" spans="1:11" x14ac:dyDescent="0.25">
      <c r="A718" s="85" t="s">
        <v>1245</v>
      </c>
      <c r="B718" s="85" t="s">
        <v>1246</v>
      </c>
      <c r="C718" s="84" t="s">
        <v>25</v>
      </c>
      <c r="D718" s="84">
        <v>0</v>
      </c>
      <c r="E718" s="84">
        <v>0</v>
      </c>
      <c r="F718" s="84">
        <v>0</v>
      </c>
      <c r="G718" s="84" t="s">
        <v>25</v>
      </c>
    </row>
    <row r="719" spans="1:11" x14ac:dyDescent="0.25">
      <c r="A719" s="83"/>
      <c r="B719" s="83"/>
      <c r="C719" s="83"/>
      <c r="D719" s="83"/>
      <c r="E719" s="83"/>
      <c r="F719" s="83"/>
      <c r="G719" s="83"/>
      <c r="H719" s="83"/>
      <c r="I719" s="83"/>
      <c r="J719" s="82"/>
    </row>
    <row r="720" spans="1:11" x14ac:dyDescent="0.25">
      <c r="C720" s="79"/>
      <c r="D720" s="79"/>
      <c r="E720" s="79"/>
      <c r="F720" s="79"/>
      <c r="G720" s="81"/>
      <c r="H720" s="79"/>
    </row>
    <row r="722" spans="1:10" x14ac:dyDescent="0.25">
      <c r="G722" s="80"/>
    </row>
    <row r="724" spans="1:10" x14ac:dyDescent="0.25">
      <c r="G724" s="79"/>
    </row>
    <row r="727" spans="1:10" x14ac:dyDescent="0.25">
      <c r="A727" s="76" t="s">
        <v>1415</v>
      </c>
      <c r="B727" s="76" t="s">
        <v>1416</v>
      </c>
      <c r="E727" s="78"/>
      <c r="G727" s="76">
        <v>55846</v>
      </c>
      <c r="J727" s="77">
        <v>24572.560000000001</v>
      </c>
    </row>
  </sheetData>
  <sheetProtection selectLockedCells="1"/>
  <autoFilter ref="A9:K715" xr:uid="{633459BC-6EF1-43C2-828A-888A2A395511}"/>
  <conditionalFormatting sqref="K9:K712">
    <cfRule type="cellIs" dxfId="214" priority="1" operator="equal">
      <formula>"Blind/Deaf"</formula>
    </cfRule>
    <cfRule type="cellIs" dxfId="213" priority="2" operator="equal">
      <formula>"RCCI"</formula>
    </cfRule>
  </conditionalFormatting>
  <pageMargins left="0.7" right="0.7" top="0.75" bottom="0.75" header="0.3" footer="0.3"/>
  <pageSetup orientation="landscape"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BEADC-9FC8-4B78-951E-246FA0163D3A}">
  <sheetPr codeName="Sheet31">
    <pageSetUpPr fitToPage="1"/>
  </sheetPr>
  <dimension ref="A1:Z17"/>
  <sheetViews>
    <sheetView showGridLines="0"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53.140625"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8" width="11.140625" style="58" customWidth="1"/>
    <col min="19" max="19" width="13" style="58" bestFit="1" customWidth="1"/>
    <col min="20" max="20" width="9.7109375" style="58" customWidth="1"/>
    <col min="21" max="21" width="10.7109375" style="58" customWidth="1"/>
    <col min="22" max="22" width="19"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3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43.5" customHeight="1" thickTop="1" thickBot="1" x14ac:dyDescent="0.3">
      <c r="B2" s="1504" t="s">
        <v>1680</v>
      </c>
      <c r="C2" s="1505"/>
      <c r="D2" s="1505"/>
      <c r="E2" s="1505"/>
      <c r="F2" s="1505"/>
      <c r="G2" s="1505"/>
      <c r="H2" s="1505"/>
      <c r="I2" s="1505"/>
      <c r="J2" s="1505"/>
      <c r="K2" s="1505"/>
      <c r="L2" s="1505"/>
      <c r="M2" s="1505"/>
      <c r="N2" s="1505"/>
      <c r="O2" s="1505"/>
      <c r="P2" s="1505"/>
      <c r="Q2" s="1498" t="s">
        <v>1807</v>
      </c>
      <c r="R2" s="1499"/>
      <c r="S2" s="1499"/>
      <c r="T2" s="1499"/>
      <c r="U2" s="1499"/>
      <c r="V2" s="1499"/>
      <c r="W2" s="1499"/>
      <c r="X2" s="1499"/>
      <c r="Y2" s="1500"/>
      <c r="Z2" s="57"/>
    </row>
    <row r="3" spans="1:26"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c r="Z3" s="57"/>
    </row>
    <row r="4" spans="1:26" ht="40.9" customHeight="1" thickTop="1" thickBot="1" x14ac:dyDescent="0.3">
      <c r="B4" s="1723" t="s">
        <v>1559</v>
      </c>
      <c r="C4" s="1724"/>
      <c r="D4" s="1725" t="str">
        <f>'Overview Sheet'!$D$4</f>
        <v>049-148</v>
      </c>
      <c r="E4" s="1725"/>
      <c r="F4" s="1725"/>
      <c r="G4" s="1725"/>
      <c r="H4" s="1725"/>
      <c r="I4" s="1725"/>
      <c r="J4" s="1725"/>
      <c r="K4" s="1726" t="s">
        <v>1560</v>
      </c>
      <c r="L4" s="1726"/>
      <c r="M4" s="1726"/>
      <c r="N4" s="1727" t="str">
        <f>'Overview Sheet'!$J$5</f>
        <v>TBD</v>
      </c>
      <c r="O4" s="1728"/>
      <c r="P4" s="1728"/>
      <c r="Q4" s="1501"/>
      <c r="R4" s="1502"/>
      <c r="S4" s="1502"/>
      <c r="T4" s="1502"/>
      <c r="U4" s="1502"/>
      <c r="V4" s="1502"/>
      <c r="W4" s="1502"/>
      <c r="X4" s="1502"/>
      <c r="Y4" s="1503"/>
    </row>
    <row r="5" spans="1:26"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47.45" customHeight="1" thickTop="1" thickBot="1" x14ac:dyDescent="0.3">
      <c r="B6" s="1480"/>
      <c r="C6" s="1481"/>
      <c r="D6" s="1481"/>
      <c r="E6" s="1481"/>
      <c r="F6" s="1481"/>
      <c r="G6" s="1481"/>
      <c r="H6" s="1481"/>
      <c r="I6" s="1481"/>
      <c r="J6" s="1482"/>
      <c r="K6" s="1135">
        <v>100156</v>
      </c>
      <c r="L6" s="1486" t="s">
        <v>1681</v>
      </c>
      <c r="M6" s="1487"/>
      <c r="N6" s="1717"/>
      <c r="O6" s="1718" t="s">
        <v>2139</v>
      </c>
      <c r="P6" s="1719"/>
      <c r="Q6" s="1719"/>
      <c r="R6" s="1720"/>
      <c r="S6" s="597">
        <v>4.7526999999999999</v>
      </c>
      <c r="T6" s="1483" t="s">
        <v>1683</v>
      </c>
      <c r="U6" s="1483"/>
      <c r="V6" s="1483"/>
      <c r="W6" s="1483"/>
      <c r="X6" s="1483"/>
      <c r="Y6" s="1589"/>
    </row>
    <row r="7" spans="1:26" ht="66.7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8.25" customHeight="1" thickBot="1" x14ac:dyDescent="0.3">
      <c r="B8" s="48"/>
      <c r="C8" s="49"/>
      <c r="D8" s="50"/>
      <c r="E8" s="50"/>
      <c r="F8" s="50"/>
      <c r="G8" s="50"/>
      <c r="H8" s="50"/>
      <c r="I8" s="50"/>
      <c r="J8" s="51"/>
      <c r="K8" s="52">
        <f t="shared" ref="K8:V8" si="0">SUM(K10:K13)</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5.75" thickBot="1" x14ac:dyDescent="0.3">
      <c r="B9" s="1489" t="s">
        <v>1691</v>
      </c>
      <c r="C9" s="1721"/>
      <c r="D9" s="1721"/>
      <c r="E9" s="1721"/>
      <c r="F9" s="1721"/>
      <c r="G9" s="1721"/>
      <c r="H9" s="1721"/>
      <c r="I9" s="1721"/>
      <c r="J9" s="1721"/>
      <c r="K9" s="1721"/>
      <c r="L9" s="1721"/>
      <c r="M9" s="1721"/>
      <c r="N9" s="1721"/>
      <c r="O9" s="1721"/>
      <c r="P9" s="1721"/>
      <c r="Q9" s="1721"/>
      <c r="R9" s="1721"/>
      <c r="S9" s="1721"/>
      <c r="T9" s="1721"/>
      <c r="U9" s="1721"/>
      <c r="V9" s="1721"/>
      <c r="W9" s="1721"/>
      <c r="X9" s="1721"/>
      <c r="Y9" s="1722"/>
    </row>
    <row r="10" spans="1:26" ht="27" customHeight="1" thickTop="1" x14ac:dyDescent="0.25">
      <c r="B10" s="598">
        <v>74002</v>
      </c>
      <c r="C10" s="713" t="s">
        <v>2140</v>
      </c>
      <c r="D10" s="600">
        <v>2</v>
      </c>
      <c r="E10" s="602">
        <v>0</v>
      </c>
      <c r="F10" s="602">
        <v>0</v>
      </c>
      <c r="G10" s="601">
        <v>38</v>
      </c>
      <c r="H10" s="602">
        <v>298</v>
      </c>
      <c r="I10" s="601">
        <v>47.83</v>
      </c>
      <c r="J10" s="603">
        <f t="shared" ref="J10:J13" si="1">$S$6*I10</f>
        <v>227.321641</v>
      </c>
      <c r="K10" s="1002"/>
      <c r="L10" s="1003"/>
      <c r="M10" s="1003"/>
      <c r="N10" s="1003"/>
      <c r="O10" s="1003"/>
      <c r="P10" s="1003"/>
      <c r="Q10" s="1003"/>
      <c r="R10" s="1003"/>
      <c r="S10" s="1004"/>
      <c r="T10" s="420">
        <f t="shared" ref="T10:T13" si="2">SUM(K10:S10)</f>
        <v>0</v>
      </c>
      <c r="U10" s="20">
        <f t="shared" ref="U10:U13" si="3">T10*I10</f>
        <v>0</v>
      </c>
      <c r="V10" s="319">
        <f t="shared" ref="V10:V13" si="4">U10*$S$6</f>
        <v>0</v>
      </c>
      <c r="W10" s="1599" t="str">
        <f>_xlfn.CONCAT("$",'Total Sheet'!B34," per case for public LEAS / estimated $",'Total Sheet'!B35," for Nonpublic LEAs")</f>
        <v>$2.30 per case for public LEAS / estimated $5.36 for Nonpublic LEAs</v>
      </c>
      <c r="X10" s="1595" t="s">
        <v>1695</v>
      </c>
      <c r="Y10" s="1596"/>
    </row>
    <row r="11" spans="1:26" ht="27" customHeight="1" x14ac:dyDescent="0.25">
      <c r="B11" s="581">
        <v>74003</v>
      </c>
      <c r="C11" s="714" t="s">
        <v>2141</v>
      </c>
      <c r="D11" s="565">
        <v>2</v>
      </c>
      <c r="E11" s="566">
        <v>0</v>
      </c>
      <c r="F11" s="566">
        <v>0</v>
      </c>
      <c r="G11" s="567">
        <v>40.090000000000003</v>
      </c>
      <c r="H11" s="566">
        <v>152</v>
      </c>
      <c r="I11" s="567">
        <v>30.62</v>
      </c>
      <c r="J11" s="568">
        <f t="shared" si="1"/>
        <v>145.52767399999999</v>
      </c>
      <c r="K11" s="995"/>
      <c r="L11" s="964"/>
      <c r="M11" s="964"/>
      <c r="N11" s="964"/>
      <c r="O11" s="964"/>
      <c r="P11" s="964"/>
      <c r="Q11" s="964"/>
      <c r="R11" s="964"/>
      <c r="S11" s="996"/>
      <c r="T11" s="55">
        <f t="shared" si="2"/>
        <v>0</v>
      </c>
      <c r="U11" s="2">
        <f t="shared" si="3"/>
        <v>0</v>
      </c>
      <c r="V11" s="1144">
        <f>U11*$S$6</f>
        <v>0</v>
      </c>
      <c r="W11" s="1476"/>
      <c r="X11" s="1574"/>
      <c r="Y11" s="1575"/>
    </row>
    <row r="12" spans="1:26" ht="27" customHeight="1" x14ac:dyDescent="0.25">
      <c r="B12" s="595">
        <v>470495</v>
      </c>
      <c r="C12" s="714" t="s">
        <v>2142</v>
      </c>
      <c r="D12" s="565">
        <v>2</v>
      </c>
      <c r="E12" s="566">
        <v>0</v>
      </c>
      <c r="F12" s="566">
        <v>0</v>
      </c>
      <c r="G12" s="567">
        <v>36</v>
      </c>
      <c r="H12" s="566">
        <v>244</v>
      </c>
      <c r="I12" s="567">
        <v>41.72</v>
      </c>
      <c r="J12" s="568">
        <f t="shared" si="1"/>
        <v>198.282644</v>
      </c>
      <c r="K12" s="995"/>
      <c r="L12" s="964"/>
      <c r="M12" s="964"/>
      <c r="N12" s="964"/>
      <c r="O12" s="964"/>
      <c r="P12" s="964"/>
      <c r="Q12" s="964"/>
      <c r="R12" s="964"/>
      <c r="S12" s="996"/>
      <c r="T12" s="55">
        <f t="shared" si="2"/>
        <v>0</v>
      </c>
      <c r="U12" s="2">
        <f t="shared" si="3"/>
        <v>0</v>
      </c>
      <c r="V12" s="1144">
        <f t="shared" si="4"/>
        <v>0</v>
      </c>
      <c r="W12" s="1476"/>
      <c r="X12" s="1574"/>
      <c r="Y12" s="1575"/>
    </row>
    <row r="13" spans="1:26" ht="27" customHeight="1" thickBot="1" x14ac:dyDescent="0.3">
      <c r="B13" s="582">
        <v>471080</v>
      </c>
      <c r="C13" s="583" t="s">
        <v>2143</v>
      </c>
      <c r="D13" s="584">
        <v>2</v>
      </c>
      <c r="E13" s="585">
        <v>0</v>
      </c>
      <c r="F13" s="585">
        <v>0</v>
      </c>
      <c r="G13" s="587">
        <v>40</v>
      </c>
      <c r="H13" s="585">
        <v>318</v>
      </c>
      <c r="I13" s="587">
        <v>45.22</v>
      </c>
      <c r="J13" s="588">
        <f t="shared" si="1"/>
        <v>214.91709399999999</v>
      </c>
      <c r="K13" s="1000"/>
      <c r="L13" s="983"/>
      <c r="M13" s="983"/>
      <c r="N13" s="983"/>
      <c r="O13" s="983"/>
      <c r="P13" s="983"/>
      <c r="Q13" s="983"/>
      <c r="R13" s="983"/>
      <c r="S13" s="1001"/>
      <c r="T13" s="418">
        <f t="shared" si="2"/>
        <v>0</v>
      </c>
      <c r="U13" s="6">
        <f t="shared" si="3"/>
        <v>0</v>
      </c>
      <c r="V13" s="1145">
        <f t="shared" si="4"/>
        <v>0</v>
      </c>
      <c r="W13" s="1600"/>
      <c r="X13" s="1597"/>
      <c r="Y13" s="1598"/>
    </row>
    <row r="14" spans="1:26" ht="70.900000000000006" customHeight="1" thickTop="1" thickBot="1" x14ac:dyDescent="0.3">
      <c r="B14" s="59"/>
      <c r="C14" s="60"/>
      <c r="D14" s="61"/>
      <c r="E14" s="61"/>
      <c r="F14" s="61"/>
      <c r="G14" s="61"/>
      <c r="H14" s="61"/>
      <c r="I14" s="61"/>
      <c r="J14" s="62"/>
      <c r="K14" s="63"/>
      <c r="L14" s="63"/>
      <c r="M14" s="63"/>
      <c r="N14" s="63"/>
      <c r="O14" s="63"/>
      <c r="P14" s="63"/>
      <c r="Q14" s="63"/>
      <c r="R14" s="63"/>
      <c r="S14" s="63"/>
      <c r="T14" s="64"/>
      <c r="U14" s="65"/>
      <c r="V14" s="66"/>
      <c r="W14" s="66"/>
      <c r="X14" s="66"/>
      <c r="Y14" s="67"/>
    </row>
    <row r="15" spans="1:26" ht="15.75" thickTop="1" x14ac:dyDescent="0.25">
      <c r="K15" s="69"/>
      <c r="L15" s="69"/>
      <c r="M15" s="69"/>
      <c r="N15" s="69"/>
      <c r="O15" s="69"/>
      <c r="P15" s="69"/>
      <c r="Q15" s="69"/>
      <c r="R15" s="69"/>
      <c r="S15" s="69"/>
      <c r="T15" s="69"/>
      <c r="U15" s="70"/>
      <c r="V15" s="71"/>
      <c r="W15" s="71"/>
    </row>
    <row r="17" ht="21" customHeight="1" x14ac:dyDescent="0.25"/>
  </sheetData>
  <sheetProtection formatCells="0" formatColumns="0" formatRows="0" insertColumns="0" insertRows="0" insertHyperlinks="0" deleteRows="0" sort="0" autoFilter="0"/>
  <mergeCells count="16">
    <mergeCell ref="A1:Y1"/>
    <mergeCell ref="B2:P2"/>
    <mergeCell ref="Q2:Y4"/>
    <mergeCell ref="B3:P3"/>
    <mergeCell ref="B4:C4"/>
    <mergeCell ref="D4:J4"/>
    <mergeCell ref="K4:M4"/>
    <mergeCell ref="N4:P4"/>
    <mergeCell ref="X10:Y13"/>
    <mergeCell ref="B5:Y5"/>
    <mergeCell ref="B6:J6"/>
    <mergeCell ref="L6:N6"/>
    <mergeCell ref="O6:R6"/>
    <mergeCell ref="T6:Y6"/>
    <mergeCell ref="B9:Y9"/>
    <mergeCell ref="W10:W13"/>
  </mergeCells>
  <conditionalFormatting sqref="B10:B13">
    <cfRule type="duplicateValues" dxfId="134" priority="42"/>
  </conditionalFormatting>
  <conditionalFormatting sqref="Z10:Z13">
    <cfRule type="containsText" dxfId="133" priority="2" operator="containsText" text="Error">
      <formula>NOT(ISERROR(SEARCH("Error",Z10)))</formula>
    </cfRule>
  </conditionalFormatting>
  <hyperlinks>
    <hyperlink ref="A2" r:id="rId1" display="https://dese.mo.gov/financial-admin-services/food-nutrition-services/commodity-calculators" xr:uid="{3F1A3124-5B24-4DD6-981A-A2BE840C6FC6}"/>
  </hyperlinks>
  <pageMargins left="0.25" right="0.25" top="0.75" bottom="0.75" header="0.3" footer="0.3"/>
  <pageSetup scale="39" orientation="landscape"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1C458-A2B9-4FCB-88F5-588FE3415847}">
  <sheetPr codeName="Sheet32">
    <pageSetUpPr fitToPage="1"/>
  </sheetPr>
  <dimension ref="A1:Y28"/>
  <sheetViews>
    <sheetView showGridLines="0"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8" width="12" style="58" customWidth="1"/>
    <col min="19" max="19" width="13" style="58" bestFit="1" customWidth="1"/>
    <col min="20" max="21" width="12.85546875" style="58" customWidth="1"/>
    <col min="22" max="22" width="19" style="58" bestFit="1" customWidth="1"/>
    <col min="23" max="24" width="12.85546875" style="58" customWidth="1"/>
    <col min="25" max="25" width="9.140625" style="58"/>
    <col min="26" max="26" width="8.85546875" style="58" customWidth="1"/>
    <col min="27" max="16384" width="9.140625" style="58"/>
  </cols>
  <sheetData>
    <row r="1" spans="1:25" ht="236.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t="s">
        <v>1807</v>
      </c>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723" t="s">
        <v>1559</v>
      </c>
      <c r="C4" s="1724"/>
      <c r="D4" s="1725" t="str">
        <f>'Overview Sheet'!$D$4</f>
        <v>049-148</v>
      </c>
      <c r="E4" s="1725"/>
      <c r="F4" s="1725"/>
      <c r="G4" s="1725"/>
      <c r="H4" s="1725"/>
      <c r="I4" s="1725"/>
      <c r="J4" s="1725"/>
      <c r="K4" s="1726" t="s">
        <v>1560</v>
      </c>
      <c r="L4" s="1726"/>
      <c r="M4" s="1726"/>
      <c r="N4" s="1727" t="str">
        <f>'Overview Sheet'!$J$5</f>
        <v>TBD</v>
      </c>
      <c r="O4" s="1728"/>
      <c r="P4" s="1728"/>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100156</v>
      </c>
      <c r="L7" s="1542" t="s">
        <v>1681</v>
      </c>
      <c r="M7" s="1542"/>
      <c r="N7" s="1542"/>
      <c r="O7" s="1729" t="s">
        <v>2139</v>
      </c>
      <c r="P7" s="1730"/>
      <c r="Q7" s="1730"/>
      <c r="R7" s="1730"/>
      <c r="S7" s="578">
        <v>4.7526999999999999</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SUM(U15:U18)</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SUM(K15:K50)</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thickTop="1" x14ac:dyDescent="0.25">
      <c r="B15" s="715">
        <v>74002</v>
      </c>
      <c r="C15" s="716" t="s">
        <v>2140</v>
      </c>
      <c r="D15" s="600">
        <v>2</v>
      </c>
      <c r="E15" s="602">
        <v>0</v>
      </c>
      <c r="F15" s="602">
        <v>0</v>
      </c>
      <c r="G15" s="601">
        <v>38</v>
      </c>
      <c r="H15" s="602">
        <v>298</v>
      </c>
      <c r="I15" s="601">
        <v>47.83</v>
      </c>
      <c r="J15" s="616">
        <f t="shared" ref="J15:J18" si="1">$S$7*I15</f>
        <v>227.321641</v>
      </c>
      <c r="K15" s="1002"/>
      <c r="L15" s="1003"/>
      <c r="M15" s="1003"/>
      <c r="N15" s="1003"/>
      <c r="O15" s="1003"/>
      <c r="P15" s="1003"/>
      <c r="Q15" s="1003"/>
      <c r="R15" s="1003"/>
      <c r="S15" s="1004"/>
      <c r="T15" s="420">
        <f t="shared" ref="T15:T18" si="2">SUM(K15:S15)</f>
        <v>0</v>
      </c>
      <c r="U15" s="334">
        <f t="shared" ref="U15:U18" si="3">T15*I15</f>
        <v>0</v>
      </c>
      <c r="V15" s="26">
        <f t="shared" ref="V15:V18" si="4">U15*$S$7</f>
        <v>0</v>
      </c>
      <c r="W15" s="1595" t="s">
        <v>1695</v>
      </c>
      <c r="X15" s="1596"/>
    </row>
    <row r="16" spans="1:25" ht="19.5" customHeight="1" x14ac:dyDescent="0.25">
      <c r="B16" s="592">
        <v>74003</v>
      </c>
      <c r="C16" s="570" t="s">
        <v>2141</v>
      </c>
      <c r="D16" s="565">
        <v>2</v>
      </c>
      <c r="E16" s="566">
        <v>0</v>
      </c>
      <c r="F16" s="566">
        <v>0</v>
      </c>
      <c r="G16" s="567">
        <v>40.090000000000003</v>
      </c>
      <c r="H16" s="566">
        <v>152</v>
      </c>
      <c r="I16" s="567">
        <v>30.62</v>
      </c>
      <c r="J16" s="568">
        <f t="shared" si="1"/>
        <v>145.52767399999999</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593">
        <v>470495</v>
      </c>
      <c r="C17" s="570" t="s">
        <v>2142</v>
      </c>
      <c r="D17" s="565">
        <v>2</v>
      </c>
      <c r="E17" s="566">
        <v>0</v>
      </c>
      <c r="F17" s="566">
        <v>0</v>
      </c>
      <c r="G17" s="567">
        <v>36</v>
      </c>
      <c r="H17" s="566">
        <v>244</v>
      </c>
      <c r="I17" s="567">
        <v>41.72</v>
      </c>
      <c r="J17" s="568">
        <f t="shared" si="1"/>
        <v>198.282644</v>
      </c>
      <c r="K17" s="995"/>
      <c r="L17" s="964"/>
      <c r="M17" s="964"/>
      <c r="N17" s="964"/>
      <c r="O17" s="964"/>
      <c r="P17" s="964"/>
      <c r="Q17" s="964"/>
      <c r="R17" s="964"/>
      <c r="S17" s="996"/>
      <c r="T17" s="55">
        <f t="shared" si="2"/>
        <v>0</v>
      </c>
      <c r="U17" s="326">
        <f t="shared" si="3"/>
        <v>0</v>
      </c>
      <c r="V17" s="13">
        <f t="shared" si="4"/>
        <v>0</v>
      </c>
      <c r="W17" s="1574"/>
      <c r="X17" s="1575"/>
    </row>
    <row r="18" spans="2:24" ht="19.5" customHeight="1" thickBot="1" x14ac:dyDescent="0.3">
      <c r="B18" s="717">
        <v>471080</v>
      </c>
      <c r="C18" s="583" t="s">
        <v>2143</v>
      </c>
      <c r="D18" s="584">
        <v>2</v>
      </c>
      <c r="E18" s="585">
        <v>0</v>
      </c>
      <c r="F18" s="585">
        <v>0</v>
      </c>
      <c r="G18" s="587">
        <v>40</v>
      </c>
      <c r="H18" s="585">
        <v>318</v>
      </c>
      <c r="I18" s="587">
        <v>45.22</v>
      </c>
      <c r="J18" s="588">
        <f t="shared" si="1"/>
        <v>214.91709399999999</v>
      </c>
      <c r="K18" s="1000"/>
      <c r="L18" s="983"/>
      <c r="M18" s="983"/>
      <c r="N18" s="983"/>
      <c r="O18" s="983"/>
      <c r="P18" s="983"/>
      <c r="Q18" s="983"/>
      <c r="R18" s="983"/>
      <c r="S18" s="1001"/>
      <c r="T18" s="418">
        <f t="shared" si="2"/>
        <v>0</v>
      </c>
      <c r="U18" s="335">
        <f t="shared" si="3"/>
        <v>0</v>
      </c>
      <c r="V18" s="23">
        <f t="shared" si="4"/>
        <v>0</v>
      </c>
      <c r="W18" s="1597"/>
      <c r="X18" s="1598"/>
    </row>
    <row r="19" spans="2:24" ht="23.85" customHeight="1" thickTop="1" x14ac:dyDescent="0.25">
      <c r="B19" s="1514" t="s">
        <v>1743</v>
      </c>
      <c r="C19" s="1515"/>
      <c r="D19" s="1515"/>
      <c r="E19" s="1515"/>
      <c r="F19" s="1515"/>
      <c r="G19" s="1515"/>
      <c r="H19" s="1515"/>
      <c r="I19" s="1515"/>
      <c r="J19" s="1515"/>
      <c r="K19" s="1515"/>
      <c r="L19" s="1515"/>
      <c r="M19" s="1515"/>
      <c r="N19" s="1515"/>
      <c r="O19" s="1515"/>
      <c r="P19" s="1515"/>
      <c r="Q19" s="1515"/>
      <c r="R19" s="1515"/>
      <c r="S19" s="1515"/>
      <c r="T19" s="1515"/>
      <c r="U19" s="1515"/>
      <c r="V19" s="1515"/>
      <c r="W19" s="1515"/>
      <c r="X19" s="1516"/>
    </row>
    <row r="20" spans="2:24" ht="23.85" customHeight="1" x14ac:dyDescent="0.25">
      <c r="B20" s="1514"/>
      <c r="C20" s="1515"/>
      <c r="D20" s="1515"/>
      <c r="E20" s="1515"/>
      <c r="F20" s="1515"/>
      <c r="G20" s="1515"/>
      <c r="H20" s="1515"/>
      <c r="I20" s="1515"/>
      <c r="J20" s="1515"/>
      <c r="K20" s="1515"/>
      <c r="L20" s="1515"/>
      <c r="M20" s="1515"/>
      <c r="N20" s="1515"/>
      <c r="O20" s="1515"/>
      <c r="P20" s="1515"/>
      <c r="Q20" s="1515"/>
      <c r="R20" s="1515"/>
      <c r="S20" s="1515"/>
      <c r="T20" s="1515"/>
      <c r="U20" s="1515"/>
      <c r="V20" s="1515"/>
      <c r="W20" s="1515"/>
      <c r="X20" s="1516"/>
    </row>
    <row r="21" spans="2:24" ht="0.75" customHeight="1" x14ac:dyDescent="0.25">
      <c r="B21" s="1514"/>
      <c r="C21" s="1515"/>
      <c r="D21" s="1515"/>
      <c r="E21" s="1515"/>
      <c r="F21" s="1515"/>
      <c r="G21" s="1515"/>
      <c r="H21" s="1515"/>
      <c r="I21" s="1515"/>
      <c r="J21" s="1515"/>
      <c r="K21" s="1515"/>
      <c r="L21" s="1515"/>
      <c r="M21" s="1515"/>
      <c r="N21" s="1515"/>
      <c r="O21" s="1515"/>
      <c r="P21" s="1515"/>
      <c r="Q21" s="1515"/>
      <c r="R21" s="1515"/>
      <c r="S21" s="1515"/>
      <c r="T21" s="1515"/>
      <c r="U21" s="1515"/>
      <c r="V21" s="1515"/>
      <c r="W21" s="1515"/>
      <c r="X21" s="1516"/>
    </row>
    <row r="22" spans="2:24" ht="33.75" customHeight="1" thickBot="1" x14ac:dyDescent="0.3">
      <c r="B22" s="1517"/>
      <c r="C22" s="1518"/>
      <c r="D22" s="1518"/>
      <c r="E22" s="1518"/>
      <c r="F22" s="1518"/>
      <c r="G22" s="1518"/>
      <c r="H22" s="1518"/>
      <c r="I22" s="1518"/>
      <c r="J22" s="1518"/>
      <c r="K22" s="1518"/>
      <c r="L22" s="1518"/>
      <c r="M22" s="1518"/>
      <c r="N22" s="1518"/>
      <c r="O22" s="1518"/>
      <c r="P22" s="1518"/>
      <c r="Q22" s="1518"/>
      <c r="R22" s="1518"/>
      <c r="S22" s="1518"/>
      <c r="T22" s="1518"/>
      <c r="U22" s="1518"/>
      <c r="V22" s="1518"/>
      <c r="W22" s="1518"/>
      <c r="X22" s="1519"/>
    </row>
    <row r="23" spans="2:24" ht="58.5" customHeight="1" thickTop="1" thickBot="1" x14ac:dyDescent="0.3">
      <c r="B23" s="1564"/>
      <c r="C23" s="1564"/>
      <c r="D23" s="1564"/>
      <c r="E23" s="1564"/>
      <c r="F23" s="1564"/>
      <c r="G23" s="1564"/>
      <c r="H23" s="1564"/>
      <c r="I23" s="1564"/>
      <c r="J23" s="1564"/>
      <c r="K23" s="1564"/>
      <c r="L23" s="1564"/>
      <c r="M23" s="1564"/>
      <c r="N23" s="1564"/>
      <c r="O23" s="1564"/>
      <c r="P23" s="1564"/>
      <c r="Q23" s="1564"/>
      <c r="R23" s="1564"/>
      <c r="S23" s="1564"/>
      <c r="T23" s="1564"/>
      <c r="U23" s="1564"/>
      <c r="V23" s="1564"/>
      <c r="W23" s="1564"/>
      <c r="X23" s="1564"/>
    </row>
    <row r="24" spans="2:24" ht="24" x14ac:dyDescent="0.4">
      <c r="C24" s="1546" t="s">
        <v>1744</v>
      </c>
      <c r="D24" s="1547"/>
      <c r="E24" s="1547"/>
      <c r="F24" s="1547"/>
      <c r="G24" s="1548"/>
    </row>
    <row r="25" spans="2:24" x14ac:dyDescent="0.25">
      <c r="C25" s="1549"/>
      <c r="D25" s="1550"/>
      <c r="E25" s="1550"/>
      <c r="F25" s="1550"/>
      <c r="G25" s="1551"/>
    </row>
    <row r="26" spans="2:24" x14ac:dyDescent="0.25">
      <c r="C26" s="1552"/>
      <c r="D26" s="1553"/>
      <c r="E26" s="1553"/>
      <c r="F26" s="1553"/>
      <c r="G26" s="1554"/>
    </row>
    <row r="27" spans="2:24" x14ac:dyDescent="0.25">
      <c r="C27" s="1552"/>
      <c r="D27" s="1553"/>
      <c r="E27" s="1553"/>
      <c r="F27" s="1553"/>
      <c r="G27" s="1554"/>
    </row>
    <row r="28" spans="2:24" ht="15.75" thickBot="1" x14ac:dyDescent="0.3">
      <c r="C28" s="1555"/>
      <c r="D28" s="1556"/>
      <c r="E28" s="1556"/>
      <c r="F28" s="1556"/>
      <c r="G28" s="1557"/>
    </row>
  </sheetData>
  <sheetProtection formatCells="0" formatColumns="0" formatRows="0" insertColumns="0" insertRows="0" insertHyperlinks="0" deleteRows="0" sort="0" autoFilter="0"/>
  <mergeCells count="29">
    <mergeCell ref="A1:Y1"/>
    <mergeCell ref="C24:G24"/>
    <mergeCell ref="C25:G28"/>
    <mergeCell ref="B2:P2"/>
    <mergeCell ref="Q2:X4"/>
    <mergeCell ref="B3:P3"/>
    <mergeCell ref="B4:C4"/>
    <mergeCell ref="D4:J4"/>
    <mergeCell ref="K4:M4"/>
    <mergeCell ref="N4:P4"/>
    <mergeCell ref="B5:X5"/>
    <mergeCell ref="B23:X23"/>
    <mergeCell ref="B8:B9"/>
    <mergeCell ref="E8:J8"/>
    <mergeCell ref="L8:Q8"/>
    <mergeCell ref="S8:X8"/>
    <mergeCell ref="B6:X6"/>
    <mergeCell ref="B7:J7"/>
    <mergeCell ref="L7:N7"/>
    <mergeCell ref="O7:R7"/>
    <mergeCell ref="T7:X7"/>
    <mergeCell ref="B19:X20"/>
    <mergeCell ref="B21:X22"/>
    <mergeCell ref="E9:J9"/>
    <mergeCell ref="L9:Q9"/>
    <mergeCell ref="S9:X9"/>
    <mergeCell ref="B10:X10"/>
    <mergeCell ref="B11:X11"/>
    <mergeCell ref="W15:X18"/>
  </mergeCells>
  <conditionalFormatting sqref="B15:B20">
    <cfRule type="duplicateValues" dxfId="132" priority="43"/>
  </conditionalFormatting>
  <hyperlinks>
    <hyperlink ref="A2" r:id="rId1" display="https://dese.mo.gov/financial-admin-services/food-nutrition-services/commodity-calculators" xr:uid="{09901573-08F1-4FCA-9319-342BE511E6C9}"/>
  </hyperlinks>
  <pageMargins left="0.25" right="0.25" top="0.75" bottom="0.75" header="0.3" footer="0.3"/>
  <pageSetup scale="38" orientation="landscape"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A77A4-34EA-4F17-926A-C1765EA199A4}">
  <sheetPr codeName="Sheet33">
    <pageSetUpPr fitToPage="1"/>
  </sheetPr>
  <dimension ref="A1:Z17"/>
  <sheetViews>
    <sheetView showGridLines="0"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53.140625"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8" width="11.140625" style="58" customWidth="1"/>
    <col min="19" max="19" width="12.5703125" style="58" bestFit="1"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34.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43.5" customHeight="1" thickTop="1" thickBot="1" x14ac:dyDescent="0.3">
      <c r="B2" s="1504" t="s">
        <v>1680</v>
      </c>
      <c r="C2" s="1505"/>
      <c r="D2" s="1505"/>
      <c r="E2" s="1505"/>
      <c r="F2" s="1505"/>
      <c r="G2" s="1505"/>
      <c r="H2" s="1505"/>
      <c r="I2" s="1505"/>
      <c r="J2" s="1505"/>
      <c r="K2" s="1505"/>
      <c r="L2" s="1505"/>
      <c r="M2" s="1505"/>
      <c r="N2" s="1505"/>
      <c r="O2" s="1505"/>
      <c r="P2" s="1505"/>
      <c r="Q2" s="1498" t="s">
        <v>1807</v>
      </c>
      <c r="R2" s="1499"/>
      <c r="S2" s="1499"/>
      <c r="T2" s="1499"/>
      <c r="U2" s="1499"/>
      <c r="V2" s="1499"/>
      <c r="W2" s="1499"/>
      <c r="X2" s="1499"/>
      <c r="Y2" s="1500"/>
      <c r="Z2" s="57"/>
    </row>
    <row r="3" spans="1:26"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c r="Z3" s="57"/>
    </row>
    <row r="4" spans="1:26" ht="40.9" customHeight="1" thickTop="1" thickBot="1" x14ac:dyDescent="0.3">
      <c r="B4" s="1723" t="s">
        <v>1559</v>
      </c>
      <c r="C4" s="1724"/>
      <c r="D4" s="1725" t="str">
        <f>'Overview Sheet'!D4</f>
        <v>049-148</v>
      </c>
      <c r="E4" s="1725"/>
      <c r="F4" s="1725"/>
      <c r="G4" s="1725"/>
      <c r="H4" s="1725"/>
      <c r="I4" s="1725"/>
      <c r="J4" s="1725"/>
      <c r="K4" s="1726" t="s">
        <v>1560</v>
      </c>
      <c r="L4" s="1726"/>
      <c r="M4" s="1726"/>
      <c r="N4" s="1727" t="str">
        <f>'Overview Sheet'!$J$5</f>
        <v>TBD</v>
      </c>
      <c r="O4" s="1728"/>
      <c r="P4" s="1728"/>
      <c r="Q4" s="1501"/>
      <c r="R4" s="1502"/>
      <c r="S4" s="1502"/>
      <c r="T4" s="1502"/>
      <c r="U4" s="1502"/>
      <c r="V4" s="1502"/>
      <c r="W4" s="1502"/>
      <c r="X4" s="1502"/>
      <c r="Y4" s="1503"/>
    </row>
    <row r="5" spans="1:26"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47.45" customHeight="1" thickTop="1" thickBot="1" x14ac:dyDescent="0.3">
      <c r="B6" s="1480"/>
      <c r="C6" s="1481"/>
      <c r="D6" s="1481"/>
      <c r="E6" s="1481"/>
      <c r="F6" s="1481"/>
      <c r="G6" s="1481"/>
      <c r="H6" s="1481"/>
      <c r="I6" s="1481"/>
      <c r="J6" s="1482"/>
      <c r="K6" s="1135">
        <v>100103</v>
      </c>
      <c r="L6" s="1483" t="s">
        <v>1681</v>
      </c>
      <c r="M6" s="1483"/>
      <c r="N6" s="1483"/>
      <c r="O6" s="1729" t="s">
        <v>2144</v>
      </c>
      <c r="P6" s="1730"/>
      <c r="Q6" s="1730"/>
      <c r="R6" s="1730"/>
      <c r="S6" s="668">
        <v>1.57</v>
      </c>
      <c r="T6" s="1483" t="s">
        <v>1683</v>
      </c>
      <c r="U6" s="1483"/>
      <c r="V6" s="1483"/>
      <c r="W6" s="1483"/>
      <c r="X6" s="1483"/>
      <c r="Y6" s="1589"/>
    </row>
    <row r="7" spans="1:26" ht="66.7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8.25" customHeight="1" thickBot="1" x14ac:dyDescent="0.3">
      <c r="B8" s="48"/>
      <c r="C8" s="49"/>
      <c r="D8" s="50"/>
      <c r="E8" s="50"/>
      <c r="F8" s="50"/>
      <c r="G8" s="50"/>
      <c r="H8" s="50"/>
      <c r="I8" s="50"/>
      <c r="J8" s="51"/>
      <c r="K8" s="52">
        <f t="shared" ref="K8:V8" si="0">SUM(K10:K13)</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5.75" thickBot="1" x14ac:dyDescent="0.3">
      <c r="B9" s="1489" t="s">
        <v>1691</v>
      </c>
      <c r="C9" s="1721"/>
      <c r="D9" s="1721"/>
      <c r="E9" s="1721"/>
      <c r="F9" s="1721"/>
      <c r="G9" s="1721"/>
      <c r="H9" s="1721"/>
      <c r="I9" s="1721"/>
      <c r="J9" s="1721"/>
      <c r="K9" s="1721"/>
      <c r="L9" s="1721"/>
      <c r="M9" s="1721"/>
      <c r="N9" s="1721"/>
      <c r="O9" s="1721"/>
      <c r="P9" s="1721"/>
      <c r="Q9" s="1721"/>
      <c r="R9" s="1721"/>
      <c r="S9" s="1721"/>
      <c r="T9" s="1721"/>
      <c r="U9" s="1721"/>
      <c r="V9" s="1721"/>
      <c r="W9" s="1721"/>
      <c r="X9" s="1721"/>
      <c r="Y9" s="1722"/>
    </row>
    <row r="10" spans="1:26" ht="28.5" customHeight="1" thickTop="1" x14ac:dyDescent="0.25">
      <c r="B10" s="718">
        <v>470490</v>
      </c>
      <c r="C10" s="719" t="s">
        <v>2145</v>
      </c>
      <c r="D10" s="720">
        <v>2</v>
      </c>
      <c r="E10" s="721">
        <v>0</v>
      </c>
      <c r="F10" s="722">
        <v>0</v>
      </c>
      <c r="G10" s="722">
        <v>37</v>
      </c>
      <c r="H10" s="722">
        <v>293</v>
      </c>
      <c r="I10" s="721">
        <v>52.56</v>
      </c>
      <c r="J10" s="723">
        <f t="shared" ref="J10:J13" si="1">$S$6*I10</f>
        <v>82.519200000000012</v>
      </c>
      <c r="K10" s="1002"/>
      <c r="L10" s="1003"/>
      <c r="M10" s="1003"/>
      <c r="N10" s="1003"/>
      <c r="O10" s="1003"/>
      <c r="P10" s="1003"/>
      <c r="Q10" s="1003"/>
      <c r="R10" s="1003"/>
      <c r="S10" s="1004"/>
      <c r="T10" s="420">
        <f t="shared" ref="T10:T13" si="2">SUM(K10:S10)</f>
        <v>0</v>
      </c>
      <c r="U10" s="20">
        <f t="shared" ref="U10:U13" si="3">T10*I10</f>
        <v>0</v>
      </c>
      <c r="V10" s="26">
        <f t="shared" ref="V10:V13" si="4">U10*$S$6</f>
        <v>0</v>
      </c>
      <c r="W10" s="1599" t="str">
        <f>_xlfn.CONCAT("$",'Total Sheet'!B34," per case for public LEAS / estimated $",'Total Sheet'!B35," for Nonpublic LEAs")</f>
        <v>$2.30 per case for public LEAS / estimated $5.36 for Nonpublic LEAs</v>
      </c>
      <c r="X10" s="1595" t="s">
        <v>1695</v>
      </c>
      <c r="Y10" s="1596"/>
    </row>
    <row r="11" spans="1:26" ht="28.5" customHeight="1" x14ac:dyDescent="0.25">
      <c r="B11" s="724">
        <v>471005</v>
      </c>
      <c r="C11" s="725" t="s">
        <v>2146</v>
      </c>
      <c r="D11" s="726">
        <v>1</v>
      </c>
      <c r="E11" s="727">
        <v>1</v>
      </c>
      <c r="F11" s="728">
        <v>0</v>
      </c>
      <c r="G11" s="728">
        <v>30</v>
      </c>
      <c r="H11" s="728">
        <v>192</v>
      </c>
      <c r="I11" s="727">
        <v>11.92</v>
      </c>
      <c r="J11" s="729">
        <v>18.72</v>
      </c>
      <c r="K11" s="995"/>
      <c r="L11" s="964"/>
      <c r="M11" s="964"/>
      <c r="N11" s="964"/>
      <c r="O11" s="964"/>
      <c r="P11" s="964"/>
      <c r="Q11" s="964"/>
      <c r="R11" s="964"/>
      <c r="S11" s="996"/>
      <c r="T11" s="55">
        <f>SUM(K11:S11)</f>
        <v>0</v>
      </c>
      <c r="U11" s="2">
        <f t="shared" si="3"/>
        <v>0</v>
      </c>
      <c r="V11" s="13">
        <f t="shared" si="4"/>
        <v>0</v>
      </c>
      <c r="W11" s="1476"/>
      <c r="X11" s="1574"/>
      <c r="Y11" s="1575"/>
    </row>
    <row r="12" spans="1:26" ht="28.5" customHeight="1" x14ac:dyDescent="0.25">
      <c r="B12" s="724">
        <v>471045</v>
      </c>
      <c r="C12" s="730" t="s">
        <v>2147</v>
      </c>
      <c r="D12" s="726">
        <v>2</v>
      </c>
      <c r="E12" s="727">
        <v>0</v>
      </c>
      <c r="F12" s="728">
        <v>0</v>
      </c>
      <c r="G12" s="728">
        <v>40.159999999999997</v>
      </c>
      <c r="H12" s="728">
        <v>253</v>
      </c>
      <c r="I12" s="727">
        <v>45.46</v>
      </c>
      <c r="J12" s="729">
        <v>71.38</v>
      </c>
      <c r="K12" s="995"/>
      <c r="L12" s="964"/>
      <c r="M12" s="964"/>
      <c r="N12" s="964"/>
      <c r="O12" s="964"/>
      <c r="P12" s="964"/>
      <c r="Q12" s="964"/>
      <c r="R12" s="964"/>
      <c r="S12" s="996"/>
      <c r="T12" s="55">
        <f t="shared" si="2"/>
        <v>0</v>
      </c>
      <c r="U12" s="2">
        <f t="shared" si="3"/>
        <v>0</v>
      </c>
      <c r="V12" s="13">
        <f t="shared" si="4"/>
        <v>0</v>
      </c>
      <c r="W12" s="1476"/>
      <c r="X12" s="1574"/>
      <c r="Y12" s="1575"/>
    </row>
    <row r="13" spans="1:26" ht="28.5" customHeight="1" thickBot="1" x14ac:dyDescent="0.3">
      <c r="B13" s="731">
        <v>490040</v>
      </c>
      <c r="C13" s="732" t="s">
        <v>2148</v>
      </c>
      <c r="D13" s="733">
        <v>2</v>
      </c>
      <c r="E13" s="734">
        <v>0</v>
      </c>
      <c r="F13" s="734">
        <v>0</v>
      </c>
      <c r="G13" s="735">
        <v>40.159999999999997</v>
      </c>
      <c r="H13" s="734">
        <v>193</v>
      </c>
      <c r="I13" s="735">
        <v>48.4</v>
      </c>
      <c r="J13" s="736">
        <f t="shared" si="1"/>
        <v>75.988</v>
      </c>
      <c r="K13" s="1000"/>
      <c r="L13" s="983"/>
      <c r="M13" s="983"/>
      <c r="N13" s="983"/>
      <c r="O13" s="983"/>
      <c r="P13" s="983"/>
      <c r="Q13" s="983"/>
      <c r="R13" s="983"/>
      <c r="S13" s="1001"/>
      <c r="T13" s="418">
        <f t="shared" si="2"/>
        <v>0</v>
      </c>
      <c r="U13" s="6">
        <f t="shared" si="3"/>
        <v>0</v>
      </c>
      <c r="V13" s="23">
        <f t="shared" si="4"/>
        <v>0</v>
      </c>
      <c r="W13" s="1600"/>
      <c r="X13" s="1597"/>
      <c r="Y13" s="1598"/>
    </row>
    <row r="14" spans="1:26" ht="70.900000000000006" customHeight="1" thickTop="1" thickBot="1" x14ac:dyDescent="0.3">
      <c r="B14" s="59"/>
      <c r="C14" s="60"/>
      <c r="D14" s="61"/>
      <c r="E14" s="61"/>
      <c r="F14" s="61"/>
      <c r="G14" s="61"/>
      <c r="H14" s="61"/>
      <c r="I14" s="61"/>
      <c r="J14" s="62"/>
      <c r="K14" s="63"/>
      <c r="L14" s="63"/>
      <c r="M14" s="63"/>
      <c r="N14" s="63"/>
      <c r="O14" s="63"/>
      <c r="P14" s="63"/>
      <c r="Q14" s="63"/>
      <c r="R14" s="63"/>
      <c r="S14" s="63"/>
      <c r="T14" s="64"/>
      <c r="U14" s="65"/>
      <c r="V14" s="66"/>
      <c r="W14" s="66"/>
      <c r="X14" s="66"/>
      <c r="Y14" s="67"/>
    </row>
    <row r="15" spans="1:26" ht="15.75" thickTop="1" x14ac:dyDescent="0.25">
      <c r="K15" s="69"/>
      <c r="L15" s="69"/>
      <c r="M15" s="69"/>
      <c r="N15" s="69"/>
      <c r="O15" s="69"/>
      <c r="P15" s="69"/>
      <c r="Q15" s="69"/>
      <c r="R15" s="69"/>
      <c r="S15" s="69"/>
      <c r="T15" s="69"/>
      <c r="U15" s="70"/>
      <c r="V15" s="71"/>
      <c r="W15" s="71"/>
    </row>
    <row r="17" ht="21" customHeight="1" x14ac:dyDescent="0.25"/>
  </sheetData>
  <sheetProtection formatCells="0" formatColumns="0" formatRows="0" insertColumns="0" insertRows="0" insertHyperlinks="0" deleteRows="0" sort="0" autoFilter="0"/>
  <mergeCells count="16">
    <mergeCell ref="A1:Y1"/>
    <mergeCell ref="B2:P2"/>
    <mergeCell ref="Q2:Y4"/>
    <mergeCell ref="B3:P3"/>
    <mergeCell ref="B4:C4"/>
    <mergeCell ref="D4:J4"/>
    <mergeCell ref="K4:M4"/>
    <mergeCell ref="N4:P4"/>
    <mergeCell ref="X10:Y13"/>
    <mergeCell ref="B5:Y5"/>
    <mergeCell ref="B6:J6"/>
    <mergeCell ref="L6:N6"/>
    <mergeCell ref="O6:R6"/>
    <mergeCell ref="T6:Y6"/>
    <mergeCell ref="B9:Y9"/>
    <mergeCell ref="W10:W13"/>
  </mergeCells>
  <conditionalFormatting sqref="B10:B13">
    <cfRule type="duplicateValues" dxfId="131" priority="44"/>
  </conditionalFormatting>
  <conditionalFormatting sqref="Z10:Z13">
    <cfRule type="containsText" dxfId="130" priority="3" operator="containsText" text="Error">
      <formula>NOT(ISERROR(SEARCH("Error",Z10)))</formula>
    </cfRule>
  </conditionalFormatting>
  <hyperlinks>
    <hyperlink ref="A2" r:id="rId1" display="https://dese.mo.gov/financial-admin-services/food-nutrition-services/commodity-calculators" xr:uid="{D983EB4C-D09A-4B9C-89C1-AE8104B058D1}"/>
  </hyperlinks>
  <pageMargins left="0.25" right="0.25" top="0.75" bottom="0.75" header="0.3" footer="0.3"/>
  <pageSetup scale="39" orientation="landscape" r:id="rId2"/>
  <ignoredErrors>
    <ignoredError sqref="T11:T12" formulaRange="1"/>
  </ignoredError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DF08A-004D-48BB-AD98-A9EC33C56D54}">
  <sheetPr codeName="Sheet34">
    <pageSetUpPr fitToPage="1"/>
  </sheetPr>
  <dimension ref="A1:Y28"/>
  <sheetViews>
    <sheetView showGridLines="0"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0.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t="s">
        <v>1807</v>
      </c>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723" t="s">
        <v>1559</v>
      </c>
      <c r="C4" s="1724"/>
      <c r="D4" s="1725" t="str">
        <f>'Overview Sheet'!$D$4</f>
        <v>049-148</v>
      </c>
      <c r="E4" s="1725"/>
      <c r="F4" s="1725"/>
      <c r="G4" s="1725"/>
      <c r="H4" s="1725"/>
      <c r="I4" s="1725"/>
      <c r="J4" s="1725"/>
      <c r="K4" s="1726" t="s">
        <v>1560</v>
      </c>
      <c r="L4" s="1726"/>
      <c r="M4" s="1726"/>
      <c r="N4" s="1727" t="str">
        <f>'Overview Sheet'!$J$5</f>
        <v>TBD</v>
      </c>
      <c r="O4" s="1728"/>
      <c r="P4" s="1728"/>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100103</v>
      </c>
      <c r="L7" s="1542" t="s">
        <v>1681</v>
      </c>
      <c r="M7" s="1542"/>
      <c r="N7" s="1542"/>
      <c r="O7" s="1729" t="s">
        <v>2144</v>
      </c>
      <c r="P7" s="1730"/>
      <c r="Q7" s="1730"/>
      <c r="R7" s="1730"/>
      <c r="S7" s="578">
        <v>1.57</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SUM(U15:U18)</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SUM(K15:K50)</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thickTop="1" x14ac:dyDescent="0.25">
      <c r="B15" s="715">
        <v>470490</v>
      </c>
      <c r="C15" s="599" t="s">
        <v>2145</v>
      </c>
      <c r="D15" s="600">
        <v>2</v>
      </c>
      <c r="E15" s="602">
        <v>0</v>
      </c>
      <c r="F15" s="602">
        <v>0</v>
      </c>
      <c r="G15" s="601">
        <v>37</v>
      </c>
      <c r="H15" s="602">
        <v>293</v>
      </c>
      <c r="I15" s="601">
        <v>52.56</v>
      </c>
      <c r="J15" s="616">
        <f t="shared" ref="J15:J18" si="1">$S$7*I15</f>
        <v>82.519200000000012</v>
      </c>
      <c r="K15" s="1002"/>
      <c r="L15" s="1003"/>
      <c r="M15" s="1003"/>
      <c r="N15" s="1003"/>
      <c r="O15" s="1003"/>
      <c r="P15" s="1003"/>
      <c r="Q15" s="1003"/>
      <c r="R15" s="1003"/>
      <c r="S15" s="1004"/>
      <c r="T15" s="420">
        <f t="shared" ref="T15:T18" si="2">SUM(K15:S15)</f>
        <v>0</v>
      </c>
      <c r="U15" s="334">
        <f t="shared" ref="U15:U18" si="3">T15*I15</f>
        <v>0</v>
      </c>
      <c r="V15" s="26">
        <f t="shared" ref="V15:V18" si="4">U15*$S$7</f>
        <v>0</v>
      </c>
      <c r="W15" s="1595" t="s">
        <v>1695</v>
      </c>
      <c r="X15" s="1596"/>
    </row>
    <row r="16" spans="1:25" ht="19.5" customHeight="1" x14ac:dyDescent="0.25">
      <c r="B16" s="592">
        <v>471005</v>
      </c>
      <c r="C16" s="671" t="s">
        <v>2146</v>
      </c>
      <c r="D16" s="565">
        <v>1</v>
      </c>
      <c r="E16" s="566">
        <v>1</v>
      </c>
      <c r="F16" s="566">
        <v>0</v>
      </c>
      <c r="G16" s="567">
        <v>30</v>
      </c>
      <c r="H16" s="566">
        <v>192</v>
      </c>
      <c r="I16" s="567">
        <v>11.92</v>
      </c>
      <c r="J16" s="568">
        <v>18.72</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593">
        <v>471045</v>
      </c>
      <c r="C17" s="671" t="s">
        <v>2147</v>
      </c>
      <c r="D17" s="565">
        <v>2</v>
      </c>
      <c r="E17" s="566">
        <v>0</v>
      </c>
      <c r="F17" s="566">
        <v>0</v>
      </c>
      <c r="G17" s="567">
        <v>40.159999999999997</v>
      </c>
      <c r="H17" s="566">
        <v>253</v>
      </c>
      <c r="I17" s="567">
        <v>45.46</v>
      </c>
      <c r="J17" s="568">
        <v>71.38</v>
      </c>
      <c r="K17" s="995"/>
      <c r="L17" s="964"/>
      <c r="M17" s="964"/>
      <c r="N17" s="964"/>
      <c r="O17" s="964"/>
      <c r="P17" s="964"/>
      <c r="Q17" s="964"/>
      <c r="R17" s="964"/>
      <c r="S17" s="996"/>
      <c r="T17" s="55">
        <f t="shared" si="2"/>
        <v>0</v>
      </c>
      <c r="U17" s="326">
        <f t="shared" si="3"/>
        <v>0</v>
      </c>
      <c r="V17" s="13">
        <f t="shared" si="4"/>
        <v>0</v>
      </c>
      <c r="W17" s="1574"/>
      <c r="X17" s="1575"/>
    </row>
    <row r="18" spans="2:24" ht="19.5" customHeight="1" thickBot="1" x14ac:dyDescent="0.3">
      <c r="B18" s="717">
        <v>490040</v>
      </c>
      <c r="C18" s="737" t="s">
        <v>2148</v>
      </c>
      <c r="D18" s="584">
        <v>2</v>
      </c>
      <c r="E18" s="585">
        <v>0</v>
      </c>
      <c r="F18" s="585">
        <v>0</v>
      </c>
      <c r="G18" s="587">
        <v>40.159999999999997</v>
      </c>
      <c r="H18" s="585">
        <v>193</v>
      </c>
      <c r="I18" s="587">
        <v>48.4</v>
      </c>
      <c r="J18" s="588">
        <f t="shared" si="1"/>
        <v>75.988</v>
      </c>
      <c r="K18" s="1000"/>
      <c r="L18" s="983"/>
      <c r="M18" s="983"/>
      <c r="N18" s="983"/>
      <c r="O18" s="983"/>
      <c r="P18" s="983"/>
      <c r="Q18" s="983"/>
      <c r="R18" s="983"/>
      <c r="S18" s="1001"/>
      <c r="T18" s="418">
        <f t="shared" si="2"/>
        <v>0</v>
      </c>
      <c r="U18" s="335">
        <f t="shared" si="3"/>
        <v>0</v>
      </c>
      <c r="V18" s="23">
        <f t="shared" si="4"/>
        <v>0</v>
      </c>
      <c r="W18" s="1597"/>
      <c r="X18" s="1598"/>
    </row>
    <row r="19" spans="2:24" ht="23.85" customHeight="1" thickTop="1" x14ac:dyDescent="0.25">
      <c r="B19" s="1514" t="s">
        <v>1743</v>
      </c>
      <c r="C19" s="1515"/>
      <c r="D19" s="1515"/>
      <c r="E19" s="1515"/>
      <c r="F19" s="1515"/>
      <c r="G19" s="1515"/>
      <c r="H19" s="1515"/>
      <c r="I19" s="1515"/>
      <c r="J19" s="1515"/>
      <c r="K19" s="1515"/>
      <c r="L19" s="1515"/>
      <c r="M19" s="1515"/>
      <c r="N19" s="1515"/>
      <c r="O19" s="1515"/>
      <c r="P19" s="1515"/>
      <c r="Q19" s="1515"/>
      <c r="R19" s="1515"/>
      <c r="S19" s="1515"/>
      <c r="T19" s="1515"/>
      <c r="U19" s="1515"/>
      <c r="V19" s="1515"/>
      <c r="W19" s="1515"/>
      <c r="X19" s="1516"/>
    </row>
    <row r="20" spans="2:24" ht="23.85" customHeight="1" x14ac:dyDescent="0.25">
      <c r="B20" s="1514"/>
      <c r="C20" s="1515"/>
      <c r="D20" s="1515"/>
      <c r="E20" s="1515"/>
      <c r="F20" s="1515"/>
      <c r="G20" s="1515"/>
      <c r="H20" s="1515"/>
      <c r="I20" s="1515"/>
      <c r="J20" s="1515"/>
      <c r="K20" s="1515"/>
      <c r="L20" s="1515"/>
      <c r="M20" s="1515"/>
      <c r="N20" s="1515"/>
      <c r="O20" s="1515"/>
      <c r="P20" s="1515"/>
      <c r="Q20" s="1515"/>
      <c r="R20" s="1515"/>
      <c r="S20" s="1515"/>
      <c r="T20" s="1515"/>
      <c r="U20" s="1515"/>
      <c r="V20" s="1515"/>
      <c r="W20" s="1515"/>
      <c r="X20" s="1516"/>
    </row>
    <row r="21" spans="2:24" ht="0.75" customHeight="1" x14ac:dyDescent="0.25">
      <c r="B21" s="1514"/>
      <c r="C21" s="1515"/>
      <c r="D21" s="1515"/>
      <c r="E21" s="1515"/>
      <c r="F21" s="1515"/>
      <c r="G21" s="1515"/>
      <c r="H21" s="1515"/>
      <c r="I21" s="1515"/>
      <c r="J21" s="1515"/>
      <c r="K21" s="1515"/>
      <c r="L21" s="1515"/>
      <c r="M21" s="1515"/>
      <c r="N21" s="1515"/>
      <c r="O21" s="1515"/>
      <c r="P21" s="1515"/>
      <c r="Q21" s="1515"/>
      <c r="R21" s="1515"/>
      <c r="S21" s="1515"/>
      <c r="T21" s="1515"/>
      <c r="U21" s="1515"/>
      <c r="V21" s="1515"/>
      <c r="W21" s="1515"/>
      <c r="X21" s="1516"/>
    </row>
    <row r="22" spans="2:24" ht="33.75" customHeight="1" thickBot="1" x14ac:dyDescent="0.3">
      <c r="B22" s="1517"/>
      <c r="C22" s="1518"/>
      <c r="D22" s="1518"/>
      <c r="E22" s="1518"/>
      <c r="F22" s="1518"/>
      <c r="G22" s="1518"/>
      <c r="H22" s="1518"/>
      <c r="I22" s="1518"/>
      <c r="J22" s="1518"/>
      <c r="K22" s="1518"/>
      <c r="L22" s="1518"/>
      <c r="M22" s="1518"/>
      <c r="N22" s="1518"/>
      <c r="O22" s="1518"/>
      <c r="P22" s="1518"/>
      <c r="Q22" s="1518"/>
      <c r="R22" s="1518"/>
      <c r="S22" s="1518"/>
      <c r="T22" s="1518"/>
      <c r="U22" s="1518"/>
      <c r="V22" s="1518"/>
      <c r="W22" s="1518"/>
      <c r="X22" s="1519"/>
    </row>
    <row r="23" spans="2:24" ht="58.5" customHeight="1" thickTop="1" thickBot="1" x14ac:dyDescent="0.3">
      <c r="B23" s="1564"/>
      <c r="C23" s="1564"/>
      <c r="D23" s="1564"/>
      <c r="E23" s="1564"/>
      <c r="F23" s="1564"/>
      <c r="G23" s="1564"/>
      <c r="H23" s="1564"/>
      <c r="I23" s="1564"/>
      <c r="J23" s="1564"/>
      <c r="K23" s="1564"/>
      <c r="L23" s="1564"/>
      <c r="M23" s="1564"/>
      <c r="N23" s="1564"/>
      <c r="O23" s="1564"/>
      <c r="P23" s="1564"/>
      <c r="Q23" s="1564"/>
      <c r="R23" s="1564"/>
      <c r="S23" s="1564"/>
      <c r="T23" s="1564"/>
      <c r="U23" s="1564"/>
      <c r="V23" s="1564"/>
      <c r="W23" s="1564"/>
      <c r="X23" s="1564"/>
    </row>
    <row r="24" spans="2:24" ht="24" x14ac:dyDescent="0.4">
      <c r="C24" s="1546" t="s">
        <v>1744</v>
      </c>
      <c r="D24" s="1547"/>
      <c r="E24" s="1547"/>
      <c r="F24" s="1547"/>
      <c r="G24" s="1548"/>
    </row>
    <row r="25" spans="2:24" x14ac:dyDescent="0.25">
      <c r="C25" s="1549"/>
      <c r="D25" s="1550"/>
      <c r="E25" s="1550"/>
      <c r="F25" s="1550"/>
      <c r="G25" s="1551"/>
    </row>
    <row r="26" spans="2:24" x14ac:dyDescent="0.25">
      <c r="C26" s="1552"/>
      <c r="D26" s="1553"/>
      <c r="E26" s="1553"/>
      <c r="F26" s="1553"/>
      <c r="G26" s="1554"/>
    </row>
    <row r="27" spans="2:24" x14ac:dyDescent="0.25">
      <c r="C27" s="1552"/>
      <c r="D27" s="1553"/>
      <c r="E27" s="1553"/>
      <c r="F27" s="1553"/>
      <c r="G27" s="1554"/>
    </row>
    <row r="28" spans="2:24" ht="15.75" thickBot="1" x14ac:dyDescent="0.3">
      <c r="C28" s="1555"/>
      <c r="D28" s="1556"/>
      <c r="E28" s="1556"/>
      <c r="F28" s="1556"/>
      <c r="G28" s="1557"/>
    </row>
  </sheetData>
  <sheetProtection formatCells="0" formatColumns="0" formatRows="0" insertColumns="0" insertRows="0" insertHyperlinks="0" deleteRows="0" sort="0" autoFilter="0"/>
  <mergeCells count="29">
    <mergeCell ref="A1:Y1"/>
    <mergeCell ref="C24:G24"/>
    <mergeCell ref="C25:G28"/>
    <mergeCell ref="B2:P2"/>
    <mergeCell ref="Q2:X4"/>
    <mergeCell ref="B3:P3"/>
    <mergeCell ref="B4:C4"/>
    <mergeCell ref="D4:J4"/>
    <mergeCell ref="K4:M4"/>
    <mergeCell ref="B10:X10"/>
    <mergeCell ref="B11:X11"/>
    <mergeCell ref="W15:X18"/>
    <mergeCell ref="B19:X20"/>
    <mergeCell ref="B21:X22"/>
    <mergeCell ref="B8:B9"/>
    <mergeCell ref="E8:J8"/>
    <mergeCell ref="L8:Q8"/>
    <mergeCell ref="B23:X23"/>
    <mergeCell ref="N4:P4"/>
    <mergeCell ref="B5:X5"/>
    <mergeCell ref="B6:X6"/>
    <mergeCell ref="B7:J7"/>
    <mergeCell ref="L7:N7"/>
    <mergeCell ref="O7:R7"/>
    <mergeCell ref="T7:X7"/>
    <mergeCell ref="L9:Q9"/>
    <mergeCell ref="S9:X9"/>
    <mergeCell ref="S8:X8"/>
    <mergeCell ref="E9:J9"/>
  </mergeCells>
  <conditionalFormatting sqref="B15:B20">
    <cfRule type="duplicateValues" dxfId="129" priority="45"/>
  </conditionalFormatting>
  <hyperlinks>
    <hyperlink ref="A2" r:id="rId1" display="https://dese.mo.gov/financial-admin-services/food-nutrition-services/commodity-calculators" xr:uid="{D02EAB09-0024-4026-BE9D-5FA4BE592A23}"/>
  </hyperlinks>
  <pageMargins left="0.25" right="0.25" top="0.75" bottom="0.75" header="0.3" footer="0.3"/>
  <pageSetup scale="38" orientation="landscape"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D8BE2-73A2-44BF-A04C-9443B8BCBA57}">
  <sheetPr codeName="Sheet35">
    <pageSetUpPr fitToPage="1"/>
  </sheetPr>
  <dimension ref="A1:Z20"/>
  <sheetViews>
    <sheetView showGridLines="0"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53.140625"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8" width="11.140625" style="58" customWidth="1"/>
    <col min="19" max="19" width="12.5703125" style="58" bestFit="1"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46"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43.5" customHeight="1" thickTop="1" thickBot="1" x14ac:dyDescent="0.3">
      <c r="B2" s="1504" t="s">
        <v>1680</v>
      </c>
      <c r="C2" s="1505"/>
      <c r="D2" s="1505"/>
      <c r="E2" s="1505"/>
      <c r="F2" s="1505"/>
      <c r="G2" s="1505"/>
      <c r="H2" s="1505"/>
      <c r="I2" s="1505"/>
      <c r="J2" s="1505"/>
      <c r="K2" s="1505"/>
      <c r="L2" s="1505"/>
      <c r="M2" s="1505"/>
      <c r="N2" s="1505"/>
      <c r="O2" s="1505"/>
      <c r="P2" s="1505"/>
      <c r="Q2" s="1498"/>
      <c r="R2" s="1499"/>
      <c r="S2" s="1499"/>
      <c r="T2" s="1499"/>
      <c r="U2" s="1499"/>
      <c r="V2" s="1499"/>
      <c r="W2" s="1499"/>
      <c r="X2" s="1499"/>
      <c r="Y2" s="1500"/>
      <c r="Z2" s="57"/>
    </row>
    <row r="3" spans="1:26"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c r="Z3" s="57"/>
    </row>
    <row r="4" spans="1:26" ht="40.9" customHeight="1" thickTop="1" thickBot="1" x14ac:dyDescent="0.3">
      <c r="B4" s="1723" t="s">
        <v>1559</v>
      </c>
      <c r="C4" s="1724"/>
      <c r="D4" s="1725" t="str">
        <f>'Overview Sheet'!D4</f>
        <v>049-148</v>
      </c>
      <c r="E4" s="1725"/>
      <c r="F4" s="1725"/>
      <c r="G4" s="1725"/>
      <c r="H4" s="1725"/>
      <c r="I4" s="1725"/>
      <c r="J4" s="1725"/>
      <c r="K4" s="1726" t="s">
        <v>1560</v>
      </c>
      <c r="L4" s="1726"/>
      <c r="M4" s="1726"/>
      <c r="N4" s="1727" t="str">
        <f>'Overview Sheet'!$J$5</f>
        <v>TBD</v>
      </c>
      <c r="O4" s="1728"/>
      <c r="P4" s="1728"/>
      <c r="Q4" s="1501"/>
      <c r="R4" s="1502"/>
      <c r="S4" s="1502"/>
      <c r="T4" s="1502"/>
      <c r="U4" s="1502"/>
      <c r="V4" s="1502"/>
      <c r="W4" s="1502"/>
      <c r="X4" s="1502"/>
      <c r="Y4" s="1503"/>
    </row>
    <row r="5" spans="1:26"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47.45" customHeight="1" thickTop="1" thickBot="1" x14ac:dyDescent="0.3">
      <c r="B6" s="1480"/>
      <c r="C6" s="1481"/>
      <c r="D6" s="1481"/>
      <c r="E6" s="1481"/>
      <c r="F6" s="1481"/>
      <c r="G6" s="1481"/>
      <c r="H6" s="1481"/>
      <c r="I6" s="1481"/>
      <c r="J6" s="1482"/>
      <c r="K6" s="1135">
        <v>100113</v>
      </c>
      <c r="L6" s="1483" t="s">
        <v>1681</v>
      </c>
      <c r="M6" s="1483"/>
      <c r="N6" s="1483"/>
      <c r="O6" s="1729" t="s">
        <v>2149</v>
      </c>
      <c r="P6" s="1730"/>
      <c r="Q6" s="1730"/>
      <c r="R6" s="1730"/>
      <c r="S6" s="668">
        <v>0.7671</v>
      </c>
      <c r="T6" s="1483" t="s">
        <v>1683</v>
      </c>
      <c r="U6" s="1483"/>
      <c r="V6" s="1483"/>
      <c r="W6" s="1483"/>
      <c r="X6" s="1483"/>
      <c r="Y6" s="1589"/>
    </row>
    <row r="7" spans="1:26" ht="66.7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8.25" customHeight="1" thickBot="1" x14ac:dyDescent="0.3">
      <c r="B8" s="48"/>
      <c r="C8" s="49"/>
      <c r="D8" s="50"/>
      <c r="E8" s="50"/>
      <c r="F8" s="50"/>
      <c r="G8" s="50"/>
      <c r="H8" s="50"/>
      <c r="I8" s="50"/>
      <c r="J8" s="51"/>
      <c r="K8" s="52">
        <f t="shared" ref="K8:V8" si="0">SUM(K10:K16)</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5.75" thickBot="1" x14ac:dyDescent="0.3">
      <c r="B9" s="1489" t="s">
        <v>1691</v>
      </c>
      <c r="C9" s="1721"/>
      <c r="D9" s="1721"/>
      <c r="E9" s="1721"/>
      <c r="F9" s="1721"/>
      <c r="G9" s="1721"/>
      <c r="H9" s="1721"/>
      <c r="I9" s="1721"/>
      <c r="J9" s="1721"/>
      <c r="K9" s="1721"/>
      <c r="L9" s="1721"/>
      <c r="M9" s="1721"/>
      <c r="N9" s="1721"/>
      <c r="O9" s="1721"/>
      <c r="P9" s="1721"/>
      <c r="Q9" s="1721"/>
      <c r="R9" s="1721"/>
      <c r="S9" s="1721"/>
      <c r="T9" s="1721"/>
      <c r="U9" s="1721"/>
      <c r="V9" s="1721"/>
      <c r="W9" s="1721"/>
      <c r="X9" s="1721"/>
      <c r="Y9" s="1722"/>
    </row>
    <row r="10" spans="1:26" ht="18.75" customHeight="1" thickTop="1" x14ac:dyDescent="0.25">
      <c r="B10" s="598">
        <v>72001</v>
      </c>
      <c r="C10" s="599" t="s">
        <v>2150</v>
      </c>
      <c r="D10" s="600">
        <v>2</v>
      </c>
      <c r="E10" s="601">
        <v>0.5</v>
      </c>
      <c r="F10" s="602">
        <v>0</v>
      </c>
      <c r="G10" s="602">
        <v>42.9</v>
      </c>
      <c r="H10" s="602">
        <v>176</v>
      </c>
      <c r="I10" s="601">
        <v>34.65</v>
      </c>
      <c r="J10" s="603">
        <f t="shared" ref="J10:J16" si="1">$S$6*I10</f>
        <v>26.580015</v>
      </c>
      <c r="K10" s="1002"/>
      <c r="L10" s="1003"/>
      <c r="M10" s="1003"/>
      <c r="N10" s="1003"/>
      <c r="O10" s="1003"/>
      <c r="P10" s="1003"/>
      <c r="Q10" s="1003"/>
      <c r="R10" s="1003"/>
      <c r="S10" s="1004"/>
      <c r="T10" s="420">
        <f t="shared" ref="T10:T16" si="2">SUM(K10:S10)</f>
        <v>0</v>
      </c>
      <c r="U10" s="20">
        <f t="shared" ref="U10:U16" si="3">T10*I10</f>
        <v>0</v>
      </c>
      <c r="V10" s="26">
        <f t="shared" ref="V10:V16" si="4">U10*$S$6</f>
        <v>0</v>
      </c>
      <c r="W10" s="1709" t="str">
        <f>_xlfn.CONCAT("$",'Total Sheet'!B34," per case for public LEAS / estimated $",'Total Sheet'!B35," for Nonpublic LEAs")</f>
        <v>$2.30 per case for public LEAS / estimated $5.36 for Nonpublic LEAs</v>
      </c>
      <c r="X10" s="1595" t="s">
        <v>1695</v>
      </c>
      <c r="Y10" s="1596"/>
    </row>
    <row r="11" spans="1:26" ht="18.75" x14ac:dyDescent="0.25">
      <c r="B11" s="581">
        <v>72003</v>
      </c>
      <c r="C11" s="671" t="s">
        <v>2151</v>
      </c>
      <c r="D11" s="565">
        <v>2</v>
      </c>
      <c r="E11" s="567">
        <v>0.5</v>
      </c>
      <c r="F11" s="566">
        <v>0</v>
      </c>
      <c r="G11" s="566">
        <v>42.9</v>
      </c>
      <c r="H11" s="566">
        <v>176</v>
      </c>
      <c r="I11" s="567">
        <v>34.65</v>
      </c>
      <c r="J11" s="568">
        <f t="shared" si="1"/>
        <v>26.580015</v>
      </c>
      <c r="K11" s="995"/>
      <c r="L11" s="964"/>
      <c r="M11" s="964"/>
      <c r="N11" s="964"/>
      <c r="O11" s="964"/>
      <c r="P11" s="964"/>
      <c r="Q11" s="964"/>
      <c r="R11" s="964"/>
      <c r="S11" s="996"/>
      <c r="T11" s="55">
        <f t="shared" si="2"/>
        <v>0</v>
      </c>
      <c r="U11" s="2">
        <f t="shared" si="3"/>
        <v>0</v>
      </c>
      <c r="V11" s="13">
        <f t="shared" si="4"/>
        <v>0</v>
      </c>
      <c r="W11" s="1493"/>
      <c r="X11" s="1574"/>
      <c r="Y11" s="1575"/>
    </row>
    <row r="12" spans="1:26" ht="18.75" x14ac:dyDescent="0.25">
      <c r="B12" s="581">
        <v>72005</v>
      </c>
      <c r="C12" s="671" t="s">
        <v>2152</v>
      </c>
      <c r="D12" s="565">
        <v>2</v>
      </c>
      <c r="E12" s="567">
        <v>0.5</v>
      </c>
      <c r="F12" s="566">
        <v>0</v>
      </c>
      <c r="G12" s="566">
        <v>42.9</v>
      </c>
      <c r="H12" s="566">
        <v>176</v>
      </c>
      <c r="I12" s="567">
        <v>34.65</v>
      </c>
      <c r="J12" s="568">
        <f t="shared" si="1"/>
        <v>26.580015</v>
      </c>
      <c r="K12" s="995"/>
      <c r="L12" s="964"/>
      <c r="M12" s="964"/>
      <c r="N12" s="964"/>
      <c r="O12" s="964"/>
      <c r="P12" s="964"/>
      <c r="Q12" s="964"/>
      <c r="R12" s="964"/>
      <c r="S12" s="996"/>
      <c r="T12" s="55">
        <f t="shared" si="2"/>
        <v>0</v>
      </c>
      <c r="U12" s="2">
        <f t="shared" si="3"/>
        <v>0</v>
      </c>
      <c r="V12" s="13">
        <f t="shared" si="4"/>
        <v>0</v>
      </c>
      <c r="W12" s="1493"/>
      <c r="X12" s="1574"/>
      <c r="Y12" s="1575"/>
    </row>
    <row r="13" spans="1:26" ht="18.75" x14ac:dyDescent="0.25">
      <c r="B13" s="581">
        <v>72013</v>
      </c>
      <c r="C13" s="671" t="s">
        <v>2153</v>
      </c>
      <c r="D13" s="565">
        <v>2</v>
      </c>
      <c r="E13" s="567">
        <v>0.5</v>
      </c>
      <c r="F13" s="566">
        <v>0</v>
      </c>
      <c r="G13" s="566">
        <v>42.9</v>
      </c>
      <c r="H13" s="566">
        <v>176</v>
      </c>
      <c r="I13" s="567">
        <v>34.65</v>
      </c>
      <c r="J13" s="568">
        <f t="shared" si="1"/>
        <v>26.580015</v>
      </c>
      <c r="K13" s="995"/>
      <c r="L13" s="964"/>
      <c r="M13" s="964"/>
      <c r="N13" s="964"/>
      <c r="O13" s="964"/>
      <c r="P13" s="964"/>
      <c r="Q13" s="964"/>
      <c r="R13" s="964"/>
      <c r="S13" s="996"/>
      <c r="T13" s="55">
        <f t="shared" si="2"/>
        <v>0</v>
      </c>
      <c r="U13" s="2">
        <f t="shared" si="3"/>
        <v>0</v>
      </c>
      <c r="V13" s="13">
        <f t="shared" si="4"/>
        <v>0</v>
      </c>
      <c r="W13" s="1493"/>
      <c r="X13" s="1574"/>
      <c r="Y13" s="1575"/>
    </row>
    <row r="14" spans="1:26" ht="18.75" x14ac:dyDescent="0.25">
      <c r="B14" s="581">
        <v>73001</v>
      </c>
      <c r="C14" s="671" t="s">
        <v>2154</v>
      </c>
      <c r="D14" s="565">
        <v>2</v>
      </c>
      <c r="E14" s="567">
        <v>0</v>
      </c>
      <c r="F14" s="566">
        <v>0</v>
      </c>
      <c r="G14" s="566">
        <v>42.9</v>
      </c>
      <c r="H14" s="566">
        <v>240</v>
      </c>
      <c r="I14" s="567">
        <v>45.98</v>
      </c>
      <c r="J14" s="568">
        <f t="shared" si="1"/>
        <v>35.271257999999996</v>
      </c>
      <c r="K14" s="995"/>
      <c r="L14" s="964"/>
      <c r="M14" s="964"/>
      <c r="N14" s="964"/>
      <c r="O14" s="964"/>
      <c r="P14" s="964"/>
      <c r="Q14" s="964"/>
      <c r="R14" s="964"/>
      <c r="S14" s="996"/>
      <c r="T14" s="55">
        <f t="shared" si="2"/>
        <v>0</v>
      </c>
      <c r="U14" s="2">
        <f t="shared" si="3"/>
        <v>0</v>
      </c>
      <c r="V14" s="13">
        <f t="shared" si="4"/>
        <v>0</v>
      </c>
      <c r="W14" s="1493"/>
      <c r="X14" s="1574"/>
      <c r="Y14" s="1575"/>
    </row>
    <row r="15" spans="1:26" ht="18.75" x14ac:dyDescent="0.25">
      <c r="B15" s="581">
        <v>73002</v>
      </c>
      <c r="C15" s="671" t="s">
        <v>2155</v>
      </c>
      <c r="D15" s="565">
        <v>2</v>
      </c>
      <c r="E15" s="567">
        <v>0</v>
      </c>
      <c r="F15" s="566">
        <v>0</v>
      </c>
      <c r="G15" s="566">
        <v>42.9</v>
      </c>
      <c r="H15" s="566">
        <v>240</v>
      </c>
      <c r="I15" s="567">
        <v>45.98</v>
      </c>
      <c r="J15" s="568">
        <f t="shared" si="1"/>
        <v>35.271257999999996</v>
      </c>
      <c r="K15" s="995"/>
      <c r="L15" s="964"/>
      <c r="M15" s="964"/>
      <c r="N15" s="964"/>
      <c r="O15" s="964"/>
      <c r="P15" s="964"/>
      <c r="Q15" s="964"/>
      <c r="R15" s="964"/>
      <c r="S15" s="996"/>
      <c r="T15" s="55">
        <f t="shared" si="2"/>
        <v>0</v>
      </c>
      <c r="U15" s="2">
        <f t="shared" si="3"/>
        <v>0</v>
      </c>
      <c r="V15" s="13">
        <f t="shared" si="4"/>
        <v>0</v>
      </c>
      <c r="W15" s="1493"/>
      <c r="X15" s="1574"/>
      <c r="Y15" s="1575"/>
    </row>
    <row r="16" spans="1:26" ht="19.5" thickBot="1" x14ac:dyDescent="0.3">
      <c r="B16" s="582">
        <v>8120010</v>
      </c>
      <c r="C16" s="737" t="s">
        <v>2156</v>
      </c>
      <c r="D16" s="584">
        <v>2</v>
      </c>
      <c r="E16" s="585">
        <v>0</v>
      </c>
      <c r="F16" s="585" t="s">
        <v>2157</v>
      </c>
      <c r="G16" s="587">
        <v>43.28</v>
      </c>
      <c r="H16" s="585">
        <v>240</v>
      </c>
      <c r="I16" s="587">
        <v>45.98</v>
      </c>
      <c r="J16" s="588">
        <f t="shared" si="1"/>
        <v>35.271257999999996</v>
      </c>
      <c r="K16" s="1000"/>
      <c r="L16" s="983"/>
      <c r="M16" s="983"/>
      <c r="N16" s="983"/>
      <c r="O16" s="983"/>
      <c r="P16" s="983"/>
      <c r="Q16" s="983"/>
      <c r="R16" s="983"/>
      <c r="S16" s="1001"/>
      <c r="T16" s="418">
        <f t="shared" si="2"/>
        <v>0</v>
      </c>
      <c r="U16" s="6">
        <f t="shared" si="3"/>
        <v>0</v>
      </c>
      <c r="V16" s="23">
        <f t="shared" si="4"/>
        <v>0</v>
      </c>
      <c r="W16" s="1710"/>
      <c r="X16" s="1597"/>
      <c r="Y16" s="1598"/>
    </row>
    <row r="17" spans="2:25" ht="70.900000000000006" customHeight="1" thickTop="1" thickBot="1" x14ac:dyDescent="0.3">
      <c r="B17" s="59"/>
      <c r="C17" s="60"/>
      <c r="D17" s="61"/>
      <c r="E17" s="61"/>
      <c r="F17" s="61"/>
      <c r="G17" s="61"/>
      <c r="H17" s="61"/>
      <c r="I17" s="61"/>
      <c r="J17" s="62"/>
      <c r="K17" s="63"/>
      <c r="L17" s="63"/>
      <c r="M17" s="63"/>
      <c r="N17" s="63"/>
      <c r="O17" s="63"/>
      <c r="P17" s="63"/>
      <c r="Q17" s="63"/>
      <c r="R17" s="63"/>
      <c r="S17" s="63"/>
      <c r="T17" s="64"/>
      <c r="U17" s="65"/>
      <c r="V17" s="66"/>
      <c r="W17" s="66"/>
      <c r="X17" s="66"/>
      <c r="Y17" s="67"/>
    </row>
    <row r="18" spans="2:25" ht="15.75" thickTop="1" x14ac:dyDescent="0.25">
      <c r="K18" s="69"/>
      <c r="L18" s="69"/>
      <c r="M18" s="69"/>
      <c r="N18" s="69"/>
      <c r="O18" s="69"/>
      <c r="P18" s="69"/>
      <c r="Q18" s="69"/>
      <c r="R18" s="69"/>
      <c r="S18" s="69"/>
      <c r="T18" s="69"/>
      <c r="U18" s="70"/>
      <c r="V18" s="71"/>
      <c r="W18" s="71"/>
    </row>
    <row r="20" spans="2:25" ht="21" customHeight="1" x14ac:dyDescent="0.25"/>
  </sheetData>
  <sheetProtection formatCells="0" formatColumns="0" formatRows="0" insertColumns="0" insertRows="0" insertHyperlinks="0" deleteRows="0" sort="0" autoFilter="0"/>
  <mergeCells count="16">
    <mergeCell ref="A1:Y1"/>
    <mergeCell ref="X10:Y16"/>
    <mergeCell ref="B5:Y5"/>
    <mergeCell ref="B6:J6"/>
    <mergeCell ref="L6:N6"/>
    <mergeCell ref="O6:R6"/>
    <mergeCell ref="T6:Y6"/>
    <mergeCell ref="B9:Y9"/>
    <mergeCell ref="W10:W16"/>
    <mergeCell ref="B2:P2"/>
    <mergeCell ref="Q2:Y4"/>
    <mergeCell ref="B3:P3"/>
    <mergeCell ref="B4:C4"/>
    <mergeCell ref="D4:J4"/>
    <mergeCell ref="K4:M4"/>
    <mergeCell ref="N4:P4"/>
  </mergeCells>
  <conditionalFormatting sqref="B10:B16">
    <cfRule type="duplicateValues" dxfId="128" priority="46"/>
  </conditionalFormatting>
  <conditionalFormatting sqref="Z10:Z16">
    <cfRule type="containsText" dxfId="127" priority="2" operator="containsText" text="Error">
      <formula>NOT(ISERROR(SEARCH("Error",Z10)))</formula>
    </cfRule>
  </conditionalFormatting>
  <hyperlinks>
    <hyperlink ref="A2" r:id="rId1" display="https://dese.mo.gov/financial-admin-services/food-nutrition-services/commodity-calculators" xr:uid="{ABE26B84-0C57-43F5-B5EA-E92630544505}"/>
  </hyperlinks>
  <pageMargins left="0.25" right="0.25" top="0.75" bottom="0.75" header="0.3" footer="0.3"/>
  <pageSetup scale="39" orientation="landscape"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4742D-4581-4245-854B-7326DD32DA7C}">
  <sheetPr codeName="Sheet36">
    <pageSetUpPr fitToPage="1"/>
  </sheetPr>
  <dimension ref="A1:Y31"/>
  <sheetViews>
    <sheetView showGridLines="0"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4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t="s">
        <v>1807</v>
      </c>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723" t="s">
        <v>1559</v>
      </c>
      <c r="C4" s="1724"/>
      <c r="D4" s="1725" t="str">
        <f>'Overview Sheet'!$D$4</f>
        <v>049-148</v>
      </c>
      <c r="E4" s="1725"/>
      <c r="F4" s="1725"/>
      <c r="G4" s="1725"/>
      <c r="H4" s="1725"/>
      <c r="I4" s="1725"/>
      <c r="J4" s="1725"/>
      <c r="K4" s="1726" t="s">
        <v>1560</v>
      </c>
      <c r="L4" s="1726"/>
      <c r="M4" s="1726"/>
      <c r="N4" s="1727" t="str">
        <f>'Overview Sheet'!$J$5</f>
        <v>TBD</v>
      </c>
      <c r="O4" s="1728"/>
      <c r="P4" s="1728"/>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100113</v>
      </c>
      <c r="L7" s="1542" t="s">
        <v>1681</v>
      </c>
      <c r="M7" s="1542"/>
      <c r="N7" s="1542"/>
      <c r="O7" s="1729" t="s">
        <v>2149</v>
      </c>
      <c r="P7" s="1730"/>
      <c r="Q7" s="1730"/>
      <c r="R7" s="1730"/>
      <c r="S7" s="578">
        <v>0.7671</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SUM(U15:U21)</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SUM(K15:K53)</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thickTop="1" x14ac:dyDescent="0.25">
      <c r="B15" s="604">
        <v>72001</v>
      </c>
      <c r="C15" s="599" t="s">
        <v>2150</v>
      </c>
      <c r="D15" s="605">
        <v>2</v>
      </c>
      <c r="E15" s="601">
        <v>0.5</v>
      </c>
      <c r="F15" s="601">
        <v>0</v>
      </c>
      <c r="G15" s="601">
        <v>42.9</v>
      </c>
      <c r="H15" s="602">
        <v>176</v>
      </c>
      <c r="I15" s="601">
        <v>34.65</v>
      </c>
      <c r="J15" s="616">
        <f t="shared" ref="J15:J21" si="1">$S$7*I15</f>
        <v>26.580015</v>
      </c>
      <c r="K15" s="1002"/>
      <c r="L15" s="1003"/>
      <c r="M15" s="1003"/>
      <c r="N15" s="1003"/>
      <c r="O15" s="1003"/>
      <c r="P15" s="1003"/>
      <c r="Q15" s="1003"/>
      <c r="R15" s="1003"/>
      <c r="S15" s="1004"/>
      <c r="T15" s="420">
        <f t="shared" ref="T15:T21" si="2">SUM(K15:S15)</f>
        <v>0</v>
      </c>
      <c r="U15" s="334">
        <f t="shared" ref="U15:U21" si="3">T15*I15</f>
        <v>0</v>
      </c>
      <c r="V15" s="26">
        <f t="shared" ref="V15:V21" si="4">U15*$S$7</f>
        <v>0</v>
      </c>
      <c r="W15" s="1595" t="s">
        <v>1695</v>
      </c>
      <c r="X15" s="1596"/>
    </row>
    <row r="16" spans="1:25" ht="19.5" customHeight="1" x14ac:dyDescent="0.25">
      <c r="B16" s="607">
        <v>72003</v>
      </c>
      <c r="C16" s="608" t="s">
        <v>2151</v>
      </c>
      <c r="D16" s="609">
        <v>2</v>
      </c>
      <c r="E16" s="610">
        <v>0.5</v>
      </c>
      <c r="F16" s="610">
        <v>0</v>
      </c>
      <c r="G16" s="610">
        <v>42.9</v>
      </c>
      <c r="H16" s="611">
        <v>176</v>
      </c>
      <c r="I16" s="610">
        <v>34.65</v>
      </c>
      <c r="J16" s="568">
        <f t="shared" si="1"/>
        <v>26.580015</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607">
        <v>72005</v>
      </c>
      <c r="C17" s="608" t="s">
        <v>2152</v>
      </c>
      <c r="D17" s="609">
        <v>2</v>
      </c>
      <c r="E17" s="610">
        <v>0.5</v>
      </c>
      <c r="F17" s="610">
        <v>0</v>
      </c>
      <c r="G17" s="610">
        <v>42.9</v>
      </c>
      <c r="H17" s="611">
        <v>176</v>
      </c>
      <c r="I17" s="610">
        <v>34.65</v>
      </c>
      <c r="J17" s="568">
        <f t="shared" si="1"/>
        <v>26.580015</v>
      </c>
      <c r="K17" s="995"/>
      <c r="L17" s="964"/>
      <c r="M17" s="964"/>
      <c r="N17" s="964"/>
      <c r="O17" s="964"/>
      <c r="P17" s="964"/>
      <c r="Q17" s="964"/>
      <c r="R17" s="964"/>
      <c r="S17" s="996"/>
      <c r="T17" s="55">
        <f t="shared" si="2"/>
        <v>0</v>
      </c>
      <c r="U17" s="326">
        <f t="shared" si="3"/>
        <v>0</v>
      </c>
      <c r="V17" s="13">
        <f t="shared" si="4"/>
        <v>0</v>
      </c>
      <c r="W17" s="1574"/>
      <c r="X17" s="1575"/>
    </row>
    <row r="18" spans="2:24" ht="19.5" customHeight="1" x14ac:dyDescent="0.25">
      <c r="B18" s="607">
        <v>72013</v>
      </c>
      <c r="C18" s="608" t="s">
        <v>2153</v>
      </c>
      <c r="D18" s="609">
        <v>2</v>
      </c>
      <c r="E18" s="610">
        <v>0.5</v>
      </c>
      <c r="F18" s="610">
        <v>0</v>
      </c>
      <c r="G18" s="610">
        <v>42.9</v>
      </c>
      <c r="H18" s="611">
        <v>176</v>
      </c>
      <c r="I18" s="610">
        <v>34.65</v>
      </c>
      <c r="J18" s="568">
        <f t="shared" si="1"/>
        <v>26.580015</v>
      </c>
      <c r="K18" s="995"/>
      <c r="L18" s="964"/>
      <c r="M18" s="964"/>
      <c r="N18" s="964"/>
      <c r="O18" s="964"/>
      <c r="P18" s="964"/>
      <c r="Q18" s="964"/>
      <c r="R18" s="964"/>
      <c r="S18" s="996"/>
      <c r="T18" s="55">
        <f t="shared" si="2"/>
        <v>0</v>
      </c>
      <c r="U18" s="326">
        <f t="shared" si="3"/>
        <v>0</v>
      </c>
      <c r="V18" s="13">
        <f t="shared" si="4"/>
        <v>0</v>
      </c>
      <c r="W18" s="1574"/>
      <c r="X18" s="1575"/>
    </row>
    <row r="19" spans="2:24" ht="19.5" customHeight="1" x14ac:dyDescent="0.25">
      <c r="B19" s="581">
        <v>73001</v>
      </c>
      <c r="C19" s="671" t="s">
        <v>2154</v>
      </c>
      <c r="D19" s="565">
        <v>2</v>
      </c>
      <c r="E19" s="567">
        <v>0</v>
      </c>
      <c r="F19" s="566">
        <v>0</v>
      </c>
      <c r="G19" s="566">
        <v>42.9</v>
      </c>
      <c r="H19" s="566">
        <v>240</v>
      </c>
      <c r="I19" s="567">
        <v>45.98</v>
      </c>
      <c r="J19" s="568">
        <f t="shared" si="1"/>
        <v>35.271257999999996</v>
      </c>
      <c r="K19" s="995"/>
      <c r="L19" s="964"/>
      <c r="M19" s="964"/>
      <c r="N19" s="964"/>
      <c r="O19" s="964"/>
      <c r="P19" s="964"/>
      <c r="Q19" s="964"/>
      <c r="R19" s="964"/>
      <c r="S19" s="996"/>
      <c r="T19" s="55">
        <f t="shared" si="2"/>
        <v>0</v>
      </c>
      <c r="U19" s="326">
        <f t="shared" si="3"/>
        <v>0</v>
      </c>
      <c r="V19" s="13">
        <f t="shared" si="4"/>
        <v>0</v>
      </c>
      <c r="W19" s="1574"/>
      <c r="X19" s="1575"/>
    </row>
    <row r="20" spans="2:24" ht="19.5" customHeight="1" x14ac:dyDescent="0.25">
      <c r="B20" s="581">
        <v>73002</v>
      </c>
      <c r="C20" s="671" t="s">
        <v>2155</v>
      </c>
      <c r="D20" s="565">
        <v>2</v>
      </c>
      <c r="E20" s="567">
        <v>0</v>
      </c>
      <c r="F20" s="566">
        <v>0</v>
      </c>
      <c r="G20" s="566">
        <v>42.9</v>
      </c>
      <c r="H20" s="566">
        <v>240</v>
      </c>
      <c r="I20" s="567">
        <v>45.98</v>
      </c>
      <c r="J20" s="568">
        <f t="shared" si="1"/>
        <v>35.271257999999996</v>
      </c>
      <c r="K20" s="995"/>
      <c r="L20" s="964"/>
      <c r="M20" s="964"/>
      <c r="N20" s="964"/>
      <c r="O20" s="964"/>
      <c r="P20" s="964"/>
      <c r="Q20" s="964"/>
      <c r="R20" s="964"/>
      <c r="S20" s="996"/>
      <c r="T20" s="55">
        <f t="shared" si="2"/>
        <v>0</v>
      </c>
      <c r="U20" s="326">
        <f t="shared" si="3"/>
        <v>0</v>
      </c>
      <c r="V20" s="13">
        <f t="shared" si="4"/>
        <v>0</v>
      </c>
      <c r="W20" s="1574"/>
      <c r="X20" s="1575"/>
    </row>
    <row r="21" spans="2:24" ht="19.5" customHeight="1" thickBot="1" x14ac:dyDescent="0.3">
      <c r="B21" s="717">
        <v>8120010</v>
      </c>
      <c r="C21" s="737" t="s">
        <v>2156</v>
      </c>
      <c r="D21" s="584">
        <v>2</v>
      </c>
      <c r="E21" s="585">
        <v>0</v>
      </c>
      <c r="F21" s="585" t="s">
        <v>2157</v>
      </c>
      <c r="G21" s="587">
        <v>43.28</v>
      </c>
      <c r="H21" s="585">
        <v>240</v>
      </c>
      <c r="I21" s="587">
        <v>45.98</v>
      </c>
      <c r="J21" s="588">
        <f t="shared" si="1"/>
        <v>35.271257999999996</v>
      </c>
      <c r="K21" s="1000"/>
      <c r="L21" s="983"/>
      <c r="M21" s="983"/>
      <c r="N21" s="983"/>
      <c r="O21" s="983"/>
      <c r="P21" s="983"/>
      <c r="Q21" s="983"/>
      <c r="R21" s="983"/>
      <c r="S21" s="1001"/>
      <c r="T21" s="418">
        <f t="shared" si="2"/>
        <v>0</v>
      </c>
      <c r="U21" s="335">
        <f t="shared" si="3"/>
        <v>0</v>
      </c>
      <c r="V21" s="23">
        <f t="shared" si="4"/>
        <v>0</v>
      </c>
      <c r="W21" s="1597"/>
      <c r="X21" s="1598"/>
    </row>
    <row r="22" spans="2:24" ht="23.85" customHeight="1" thickTop="1" x14ac:dyDescent="0.25">
      <c r="B22" s="1514" t="s">
        <v>1743</v>
      </c>
      <c r="C22" s="1515"/>
      <c r="D22" s="1515"/>
      <c r="E22" s="1515"/>
      <c r="F22" s="1515"/>
      <c r="G22" s="1515"/>
      <c r="H22" s="1515"/>
      <c r="I22" s="1515"/>
      <c r="J22" s="1515"/>
      <c r="K22" s="1515"/>
      <c r="L22" s="1515"/>
      <c r="M22" s="1515"/>
      <c r="N22" s="1515"/>
      <c r="O22" s="1515"/>
      <c r="P22" s="1515"/>
      <c r="Q22" s="1515"/>
      <c r="R22" s="1515"/>
      <c r="S22" s="1515"/>
      <c r="T22" s="1515"/>
      <c r="U22" s="1515"/>
      <c r="V22" s="1515"/>
      <c r="W22" s="1515"/>
      <c r="X22" s="1516"/>
    </row>
    <row r="23" spans="2:24" ht="23.85" customHeight="1" x14ac:dyDescent="0.25">
      <c r="B23" s="1514"/>
      <c r="C23" s="1515"/>
      <c r="D23" s="1515"/>
      <c r="E23" s="1515"/>
      <c r="F23" s="1515"/>
      <c r="G23" s="1515"/>
      <c r="H23" s="1515"/>
      <c r="I23" s="1515"/>
      <c r="J23" s="1515"/>
      <c r="K23" s="1515"/>
      <c r="L23" s="1515"/>
      <c r="M23" s="1515"/>
      <c r="N23" s="1515"/>
      <c r="O23" s="1515"/>
      <c r="P23" s="1515"/>
      <c r="Q23" s="1515"/>
      <c r="R23" s="1515"/>
      <c r="S23" s="1515"/>
      <c r="T23" s="1515"/>
      <c r="U23" s="1515"/>
      <c r="V23" s="1515"/>
      <c r="W23" s="1515"/>
      <c r="X23" s="1516"/>
    </row>
    <row r="24" spans="2:24" ht="0.75" customHeight="1" x14ac:dyDescent="0.25">
      <c r="B24" s="1514"/>
      <c r="C24" s="1515"/>
      <c r="D24" s="1515"/>
      <c r="E24" s="1515"/>
      <c r="F24" s="1515"/>
      <c r="G24" s="1515"/>
      <c r="H24" s="1515"/>
      <c r="I24" s="1515"/>
      <c r="J24" s="1515"/>
      <c r="K24" s="1515"/>
      <c r="L24" s="1515"/>
      <c r="M24" s="1515"/>
      <c r="N24" s="1515"/>
      <c r="O24" s="1515"/>
      <c r="P24" s="1515"/>
      <c r="Q24" s="1515"/>
      <c r="R24" s="1515"/>
      <c r="S24" s="1515"/>
      <c r="T24" s="1515"/>
      <c r="U24" s="1515"/>
      <c r="V24" s="1515"/>
      <c r="W24" s="1515"/>
      <c r="X24" s="1516"/>
    </row>
    <row r="25" spans="2:24" ht="33.75" customHeight="1" thickBot="1" x14ac:dyDescent="0.3">
      <c r="B25" s="1517"/>
      <c r="C25" s="1518"/>
      <c r="D25" s="1518"/>
      <c r="E25" s="1518"/>
      <c r="F25" s="1518"/>
      <c r="G25" s="1518"/>
      <c r="H25" s="1518"/>
      <c r="I25" s="1518"/>
      <c r="J25" s="1518"/>
      <c r="K25" s="1518"/>
      <c r="L25" s="1518"/>
      <c r="M25" s="1518"/>
      <c r="N25" s="1518"/>
      <c r="O25" s="1518"/>
      <c r="P25" s="1518"/>
      <c r="Q25" s="1518"/>
      <c r="R25" s="1518"/>
      <c r="S25" s="1518"/>
      <c r="T25" s="1518"/>
      <c r="U25" s="1518"/>
      <c r="V25" s="1518"/>
      <c r="W25" s="1518"/>
      <c r="X25" s="1519"/>
    </row>
    <row r="26" spans="2:24" ht="58.5" customHeight="1" thickTop="1" thickBot="1" x14ac:dyDescent="0.3">
      <c r="B26" s="1564"/>
      <c r="C26" s="1564"/>
      <c r="D26" s="1564"/>
      <c r="E26" s="1564"/>
      <c r="F26" s="1564"/>
      <c r="G26" s="1564"/>
      <c r="H26" s="1564"/>
      <c r="I26" s="1564"/>
      <c r="J26" s="1564"/>
      <c r="K26" s="1564"/>
      <c r="L26" s="1564"/>
      <c r="M26" s="1564"/>
      <c r="N26" s="1564"/>
      <c r="O26" s="1564"/>
      <c r="P26" s="1564"/>
      <c r="Q26" s="1564"/>
      <c r="R26" s="1564"/>
      <c r="S26" s="1564"/>
      <c r="T26" s="1564"/>
      <c r="U26" s="1564"/>
      <c r="V26" s="1564"/>
      <c r="W26" s="1564"/>
      <c r="X26" s="1564"/>
    </row>
    <row r="27" spans="2:24" ht="24" x14ac:dyDescent="0.4">
      <c r="C27" s="1546" t="s">
        <v>1744</v>
      </c>
      <c r="D27" s="1547"/>
      <c r="E27" s="1547"/>
      <c r="F27" s="1547"/>
      <c r="G27" s="1548"/>
    </row>
    <row r="28" spans="2:24" x14ac:dyDescent="0.25">
      <c r="C28" s="1549"/>
      <c r="D28" s="1550"/>
      <c r="E28" s="1550"/>
      <c r="F28" s="1550"/>
      <c r="G28" s="1551"/>
    </row>
    <row r="29" spans="2:24" x14ac:dyDescent="0.25">
      <c r="C29" s="1552"/>
      <c r="D29" s="1553"/>
      <c r="E29" s="1553"/>
      <c r="F29" s="1553"/>
      <c r="G29" s="1554"/>
    </row>
    <row r="30" spans="2:24" x14ac:dyDescent="0.25">
      <c r="C30" s="1552"/>
      <c r="D30" s="1553"/>
      <c r="E30" s="1553"/>
      <c r="F30" s="1553"/>
      <c r="G30" s="1554"/>
    </row>
    <row r="31" spans="2:24" ht="15.75" thickBot="1" x14ac:dyDescent="0.3">
      <c r="C31" s="1555"/>
      <c r="D31" s="1556"/>
      <c r="E31" s="1556"/>
      <c r="F31" s="1556"/>
      <c r="G31" s="1557"/>
    </row>
  </sheetData>
  <sheetProtection formatCells="0" formatColumns="0" formatRows="0" insertColumns="0" insertRows="0" insertHyperlinks="0" deleteRows="0" sort="0" autoFilter="0"/>
  <mergeCells count="29">
    <mergeCell ref="A1:Y1"/>
    <mergeCell ref="C27:G27"/>
    <mergeCell ref="C28:G31"/>
    <mergeCell ref="B2:P2"/>
    <mergeCell ref="Q2:X4"/>
    <mergeCell ref="B3:P3"/>
    <mergeCell ref="B4:C4"/>
    <mergeCell ref="D4:J4"/>
    <mergeCell ref="K4:M4"/>
    <mergeCell ref="N4:P4"/>
    <mergeCell ref="B5:X5"/>
    <mergeCell ref="B26:X26"/>
    <mergeCell ref="B8:B9"/>
    <mergeCell ref="E8:J8"/>
    <mergeCell ref="L8:Q8"/>
    <mergeCell ref="S8:X8"/>
    <mergeCell ref="B6:X6"/>
    <mergeCell ref="B7:J7"/>
    <mergeCell ref="L7:N7"/>
    <mergeCell ref="O7:R7"/>
    <mergeCell ref="T7:X7"/>
    <mergeCell ref="B22:X23"/>
    <mergeCell ref="B24:X25"/>
    <mergeCell ref="E9:J9"/>
    <mergeCell ref="L9:Q9"/>
    <mergeCell ref="S9:X9"/>
    <mergeCell ref="B10:X10"/>
    <mergeCell ref="B11:X11"/>
    <mergeCell ref="W15:X21"/>
  </mergeCells>
  <conditionalFormatting sqref="B19:B23">
    <cfRule type="duplicateValues" dxfId="126" priority="47"/>
  </conditionalFormatting>
  <hyperlinks>
    <hyperlink ref="A2" r:id="rId1" display="https://dese.mo.gov/financial-admin-services/food-nutrition-services/commodity-calculators" xr:uid="{7F1A93E9-86C5-4C2A-BAE3-C8DD0D980762}"/>
  </hyperlinks>
  <pageMargins left="0.25" right="0.25" top="0.75" bottom="0.75" header="0.3" footer="0.3"/>
  <pageSetup scale="38" orientation="landscape"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D6184-7D9D-441E-9202-5E03BFA00433}">
  <sheetPr codeName="Sheet37">
    <pageSetUpPr fitToPage="1"/>
  </sheetPr>
  <dimension ref="A1:Z29"/>
  <sheetViews>
    <sheetView showGridLines="0"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53.140625"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8" width="11.140625" style="58" customWidth="1"/>
    <col min="19" max="19" width="12.5703125" style="58" bestFit="1"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3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43.5" customHeight="1" thickTop="1" thickBot="1" x14ac:dyDescent="0.3">
      <c r="B2" s="1504" t="s">
        <v>1680</v>
      </c>
      <c r="C2" s="1505"/>
      <c r="D2" s="1505"/>
      <c r="E2" s="1505"/>
      <c r="F2" s="1505"/>
      <c r="G2" s="1505"/>
      <c r="H2" s="1505"/>
      <c r="I2" s="1505"/>
      <c r="J2" s="1505"/>
      <c r="K2" s="1505"/>
      <c r="L2" s="1505"/>
      <c r="M2" s="1505"/>
      <c r="N2" s="1505"/>
      <c r="O2" s="1505"/>
      <c r="P2" s="1505"/>
      <c r="Q2" s="1498"/>
      <c r="R2" s="1499"/>
      <c r="S2" s="1499"/>
      <c r="T2" s="1499"/>
      <c r="U2" s="1499"/>
      <c r="V2" s="1499"/>
      <c r="W2" s="1499"/>
      <c r="X2" s="1499"/>
      <c r="Y2" s="1500"/>
      <c r="Z2" s="57"/>
    </row>
    <row r="3" spans="1:26"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c r="Z3" s="57"/>
    </row>
    <row r="4" spans="1:26" ht="40.9"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row>
    <row r="5" spans="1:26"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47.45" customHeight="1" thickTop="1" thickBot="1" x14ac:dyDescent="0.3">
      <c r="B6" s="1480"/>
      <c r="C6" s="1481"/>
      <c r="D6" s="1481"/>
      <c r="E6" s="1481"/>
      <c r="F6" s="1481"/>
      <c r="G6" s="1481"/>
      <c r="H6" s="1481"/>
      <c r="I6" s="1481"/>
      <c r="J6" s="1482"/>
      <c r="K6" s="1135">
        <v>100154</v>
      </c>
      <c r="L6" s="1483" t="s">
        <v>1681</v>
      </c>
      <c r="M6" s="1483"/>
      <c r="N6" s="1483"/>
      <c r="O6" s="1484" t="s">
        <v>2158</v>
      </c>
      <c r="P6" s="1485"/>
      <c r="Q6" s="1485"/>
      <c r="R6" s="1485"/>
      <c r="S6" s="556">
        <v>4.2240000000000002</v>
      </c>
      <c r="T6" s="1483" t="s">
        <v>1683</v>
      </c>
      <c r="U6" s="1483"/>
      <c r="V6" s="1483"/>
      <c r="W6" s="1483"/>
      <c r="X6" s="1483"/>
      <c r="Y6" s="1589"/>
    </row>
    <row r="7" spans="1:26" ht="66.7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8.25" customHeight="1" thickBot="1" x14ac:dyDescent="0.3">
      <c r="B8" s="48"/>
      <c r="C8" s="49"/>
      <c r="D8" s="50"/>
      <c r="E8" s="50"/>
      <c r="F8" s="50"/>
      <c r="G8" s="50"/>
      <c r="H8" s="50"/>
      <c r="I8" s="50"/>
      <c r="J8" s="51"/>
      <c r="K8" s="52">
        <f t="shared" ref="K8:V8" si="0">SUM(K10:K25)</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5.75"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18.75" customHeight="1" thickTop="1" x14ac:dyDescent="0.25">
      <c r="B10" s="598" t="s">
        <v>2159</v>
      </c>
      <c r="C10" s="716" t="s">
        <v>2160</v>
      </c>
      <c r="D10" s="600">
        <v>2</v>
      </c>
      <c r="E10" s="602">
        <v>0</v>
      </c>
      <c r="F10" s="602" t="s">
        <v>1747</v>
      </c>
      <c r="G10" s="601">
        <v>30.63</v>
      </c>
      <c r="H10" s="602">
        <v>196</v>
      </c>
      <c r="I10" s="601">
        <v>26.11</v>
      </c>
      <c r="J10" s="603">
        <f t="shared" ref="J10:J25" si="1">$S$6*I10</f>
        <v>110.28864</v>
      </c>
      <c r="K10" s="1002"/>
      <c r="L10" s="1003"/>
      <c r="M10" s="1003"/>
      <c r="N10" s="1003"/>
      <c r="O10" s="1003"/>
      <c r="P10" s="1003"/>
      <c r="Q10" s="1003"/>
      <c r="R10" s="1003"/>
      <c r="S10" s="1004"/>
      <c r="T10" s="420">
        <f t="shared" ref="T10:T25" si="2">SUM(K10:S10)</f>
        <v>0</v>
      </c>
      <c r="U10" s="20">
        <f t="shared" ref="U10:U25" si="3">T10*I10</f>
        <v>0</v>
      </c>
      <c r="V10" s="26">
        <f t="shared" ref="V10:V25" si="4">U10*$S$6</f>
        <v>0</v>
      </c>
      <c r="W10" s="1709" t="str">
        <f>_xlfn.CONCAT("$",'Total Sheet'!B34," per case for public LEAS / estimated $",'Total Sheet'!B35," for Nonpublic LEAs")</f>
        <v>$2.30 per case for public LEAS / estimated $5.36 for Nonpublic LEAs</v>
      </c>
      <c r="X10" s="1595" t="s">
        <v>1695</v>
      </c>
      <c r="Y10" s="1596"/>
    </row>
    <row r="11" spans="1:26" ht="18.75" x14ac:dyDescent="0.25">
      <c r="B11" s="595" t="s">
        <v>2161</v>
      </c>
      <c r="C11" s="570" t="s">
        <v>2162</v>
      </c>
      <c r="D11" s="565">
        <v>2</v>
      </c>
      <c r="E11" s="566">
        <v>0</v>
      </c>
      <c r="F11" s="566" t="s">
        <v>1747</v>
      </c>
      <c r="G11" s="567">
        <v>30</v>
      </c>
      <c r="H11" s="566">
        <v>195</v>
      </c>
      <c r="I11" s="567">
        <v>37.25</v>
      </c>
      <c r="J11" s="568">
        <f t="shared" si="1"/>
        <v>157.34399999999999</v>
      </c>
      <c r="K11" s="995"/>
      <c r="L11" s="964"/>
      <c r="M11" s="964"/>
      <c r="N11" s="964"/>
      <c r="O11" s="964"/>
      <c r="P11" s="964"/>
      <c r="Q11" s="964"/>
      <c r="R11" s="964"/>
      <c r="S11" s="996"/>
      <c r="T11" s="55">
        <f t="shared" si="2"/>
        <v>0</v>
      </c>
      <c r="U11" s="2">
        <f t="shared" si="3"/>
        <v>0</v>
      </c>
      <c r="V11" s="13">
        <f t="shared" si="4"/>
        <v>0</v>
      </c>
      <c r="W11" s="1493"/>
      <c r="X11" s="1574"/>
      <c r="Y11" s="1575"/>
    </row>
    <row r="12" spans="1:26" ht="18.75" x14ac:dyDescent="0.25">
      <c r="B12" s="595" t="s">
        <v>2163</v>
      </c>
      <c r="C12" s="570" t="s">
        <v>2164</v>
      </c>
      <c r="D12" s="565">
        <v>2.5</v>
      </c>
      <c r="E12" s="566">
        <v>0</v>
      </c>
      <c r="F12" s="566" t="s">
        <v>1747</v>
      </c>
      <c r="G12" s="567">
        <v>29.25</v>
      </c>
      <c r="H12" s="566">
        <v>156</v>
      </c>
      <c r="I12" s="567">
        <v>37.32</v>
      </c>
      <c r="J12" s="568">
        <f t="shared" si="1"/>
        <v>157.63968</v>
      </c>
      <c r="K12" s="995"/>
      <c r="L12" s="964"/>
      <c r="M12" s="964"/>
      <c r="N12" s="964"/>
      <c r="O12" s="964"/>
      <c r="P12" s="964"/>
      <c r="Q12" s="964"/>
      <c r="R12" s="964"/>
      <c r="S12" s="996"/>
      <c r="T12" s="55">
        <f t="shared" si="2"/>
        <v>0</v>
      </c>
      <c r="U12" s="2">
        <f t="shared" si="3"/>
        <v>0</v>
      </c>
      <c r="V12" s="13">
        <f t="shared" si="4"/>
        <v>0</v>
      </c>
      <c r="W12" s="1493"/>
      <c r="X12" s="1574"/>
      <c r="Y12" s="1575"/>
    </row>
    <row r="13" spans="1:26" ht="18.75" x14ac:dyDescent="0.25">
      <c r="B13" s="595" t="s">
        <v>2165</v>
      </c>
      <c r="C13" s="570" t="s">
        <v>2166</v>
      </c>
      <c r="D13" s="565">
        <v>2</v>
      </c>
      <c r="E13" s="566">
        <v>0</v>
      </c>
      <c r="F13" s="566" t="s">
        <v>1747</v>
      </c>
      <c r="G13" s="567">
        <v>30</v>
      </c>
      <c r="H13" s="566">
        <v>173</v>
      </c>
      <c r="I13" s="567">
        <v>31.25</v>
      </c>
      <c r="J13" s="568">
        <f t="shared" si="1"/>
        <v>132</v>
      </c>
      <c r="K13" s="995"/>
      <c r="L13" s="964"/>
      <c r="M13" s="964"/>
      <c r="N13" s="964"/>
      <c r="O13" s="964"/>
      <c r="P13" s="964"/>
      <c r="Q13" s="964"/>
      <c r="R13" s="964"/>
      <c r="S13" s="996"/>
      <c r="T13" s="55">
        <f t="shared" si="2"/>
        <v>0</v>
      </c>
      <c r="U13" s="2">
        <f t="shared" si="3"/>
        <v>0</v>
      </c>
      <c r="V13" s="13">
        <f t="shared" si="4"/>
        <v>0</v>
      </c>
      <c r="W13" s="1493"/>
      <c r="X13" s="1574"/>
      <c r="Y13" s="1575"/>
    </row>
    <row r="14" spans="1:26" ht="18.75" x14ac:dyDescent="0.25">
      <c r="B14" s="581" t="s">
        <v>2167</v>
      </c>
      <c r="C14" s="570" t="s">
        <v>2168</v>
      </c>
      <c r="D14" s="565">
        <v>2</v>
      </c>
      <c r="E14" s="566">
        <v>0</v>
      </c>
      <c r="F14" s="566" t="s">
        <v>1747</v>
      </c>
      <c r="G14" s="567">
        <v>30</v>
      </c>
      <c r="H14" s="566">
        <v>184</v>
      </c>
      <c r="I14" s="567">
        <v>22.71</v>
      </c>
      <c r="J14" s="568">
        <f t="shared" si="1"/>
        <v>95.927040000000005</v>
      </c>
      <c r="K14" s="995"/>
      <c r="L14" s="964"/>
      <c r="M14" s="964"/>
      <c r="N14" s="964"/>
      <c r="O14" s="964"/>
      <c r="P14" s="964"/>
      <c r="Q14" s="964"/>
      <c r="R14" s="964"/>
      <c r="S14" s="996"/>
      <c r="T14" s="55">
        <f t="shared" si="2"/>
        <v>0</v>
      </c>
      <c r="U14" s="2">
        <f t="shared" si="3"/>
        <v>0</v>
      </c>
      <c r="V14" s="13">
        <f t="shared" si="4"/>
        <v>0</v>
      </c>
      <c r="W14" s="1493"/>
      <c r="X14" s="1574"/>
      <c r="Y14" s="1575"/>
    </row>
    <row r="15" spans="1:26" ht="18.75" x14ac:dyDescent="0.25">
      <c r="B15" s="595" t="s">
        <v>2169</v>
      </c>
      <c r="C15" s="570" t="s">
        <v>2170</v>
      </c>
      <c r="D15" s="565">
        <v>2</v>
      </c>
      <c r="E15" s="566">
        <v>0</v>
      </c>
      <c r="F15" s="566" t="s">
        <v>1747</v>
      </c>
      <c r="G15" s="567">
        <v>30</v>
      </c>
      <c r="H15" s="566">
        <v>151</v>
      </c>
      <c r="I15" s="567">
        <v>16.89</v>
      </c>
      <c r="J15" s="568">
        <f t="shared" si="1"/>
        <v>71.343360000000004</v>
      </c>
      <c r="K15" s="995"/>
      <c r="L15" s="964"/>
      <c r="M15" s="964"/>
      <c r="N15" s="964"/>
      <c r="O15" s="964"/>
      <c r="P15" s="964"/>
      <c r="Q15" s="964"/>
      <c r="R15" s="964"/>
      <c r="S15" s="996"/>
      <c r="T15" s="55">
        <f t="shared" si="2"/>
        <v>0</v>
      </c>
      <c r="U15" s="2">
        <f t="shared" si="3"/>
        <v>0</v>
      </c>
      <c r="V15" s="13">
        <f t="shared" si="4"/>
        <v>0</v>
      </c>
      <c r="W15" s="1493"/>
      <c r="X15" s="1574"/>
      <c r="Y15" s="1575"/>
    </row>
    <row r="16" spans="1:26" ht="18.75" x14ac:dyDescent="0.25">
      <c r="B16" s="581" t="s">
        <v>2171</v>
      </c>
      <c r="C16" s="570" t="s">
        <v>2172</v>
      </c>
      <c r="D16" s="565">
        <v>2</v>
      </c>
      <c r="E16" s="566">
        <v>0</v>
      </c>
      <c r="F16" s="566" t="s">
        <v>1747</v>
      </c>
      <c r="G16" s="567">
        <v>30</v>
      </c>
      <c r="H16" s="566">
        <v>177</v>
      </c>
      <c r="I16" s="567">
        <v>31.94</v>
      </c>
      <c r="J16" s="568">
        <f t="shared" si="1"/>
        <v>134.91456000000002</v>
      </c>
      <c r="K16" s="995"/>
      <c r="L16" s="964"/>
      <c r="M16" s="964"/>
      <c r="N16" s="964"/>
      <c r="O16" s="964"/>
      <c r="P16" s="964"/>
      <c r="Q16" s="964"/>
      <c r="R16" s="964"/>
      <c r="S16" s="996"/>
      <c r="T16" s="55">
        <f t="shared" si="2"/>
        <v>0</v>
      </c>
      <c r="U16" s="2">
        <f t="shared" si="3"/>
        <v>0</v>
      </c>
      <c r="V16" s="13">
        <f t="shared" si="4"/>
        <v>0</v>
      </c>
      <c r="W16" s="1493"/>
      <c r="X16" s="1574"/>
      <c r="Y16" s="1575"/>
    </row>
    <row r="17" spans="2:25" ht="18.75" x14ac:dyDescent="0.25">
      <c r="B17" s="595" t="s">
        <v>2173</v>
      </c>
      <c r="C17" s="570" t="s">
        <v>2174</v>
      </c>
      <c r="D17" s="565">
        <v>2</v>
      </c>
      <c r="E17" s="566">
        <v>0</v>
      </c>
      <c r="F17" s="566" t="s">
        <v>1747</v>
      </c>
      <c r="G17" s="567">
        <v>30</v>
      </c>
      <c r="H17" s="566">
        <v>132</v>
      </c>
      <c r="I17" s="567">
        <v>18.850000000000001</v>
      </c>
      <c r="J17" s="568">
        <f t="shared" si="1"/>
        <v>79.622400000000013</v>
      </c>
      <c r="K17" s="995"/>
      <c r="L17" s="964"/>
      <c r="M17" s="964"/>
      <c r="N17" s="964"/>
      <c r="O17" s="964"/>
      <c r="P17" s="964"/>
      <c r="Q17" s="964"/>
      <c r="R17" s="964"/>
      <c r="S17" s="996"/>
      <c r="T17" s="55">
        <f t="shared" si="2"/>
        <v>0</v>
      </c>
      <c r="U17" s="2">
        <f t="shared" si="3"/>
        <v>0</v>
      </c>
      <c r="V17" s="13">
        <f t="shared" si="4"/>
        <v>0</v>
      </c>
      <c r="W17" s="1493"/>
      <c r="X17" s="1574"/>
      <c r="Y17" s="1575"/>
    </row>
    <row r="18" spans="2:25" ht="30" customHeight="1" x14ac:dyDescent="0.25">
      <c r="B18" s="581" t="s">
        <v>2175</v>
      </c>
      <c r="C18" s="570" t="s">
        <v>2176</v>
      </c>
      <c r="D18" s="565">
        <v>2</v>
      </c>
      <c r="E18" s="566">
        <v>0</v>
      </c>
      <c r="F18" s="566" t="s">
        <v>1747</v>
      </c>
      <c r="G18" s="567">
        <v>30</v>
      </c>
      <c r="H18" s="566">
        <v>122</v>
      </c>
      <c r="I18" s="567">
        <v>22.36</v>
      </c>
      <c r="J18" s="568">
        <f t="shared" si="1"/>
        <v>94.448639999999997</v>
      </c>
      <c r="K18" s="995"/>
      <c r="L18" s="964"/>
      <c r="M18" s="964"/>
      <c r="N18" s="964"/>
      <c r="O18" s="964"/>
      <c r="P18" s="964"/>
      <c r="Q18" s="964"/>
      <c r="R18" s="964"/>
      <c r="S18" s="996"/>
      <c r="T18" s="55">
        <f t="shared" si="2"/>
        <v>0</v>
      </c>
      <c r="U18" s="2">
        <f t="shared" si="3"/>
        <v>0</v>
      </c>
      <c r="V18" s="13">
        <f t="shared" si="4"/>
        <v>0</v>
      </c>
      <c r="W18" s="1493"/>
      <c r="X18" s="1574"/>
      <c r="Y18" s="1575"/>
    </row>
    <row r="19" spans="2:25" ht="18.75" x14ac:dyDescent="0.25">
      <c r="B19" s="581" t="s">
        <v>2177</v>
      </c>
      <c r="C19" s="570" t="s">
        <v>2178</v>
      </c>
      <c r="D19" s="565">
        <v>2</v>
      </c>
      <c r="E19" s="566">
        <v>0</v>
      </c>
      <c r="F19" s="566" t="s">
        <v>1747</v>
      </c>
      <c r="G19" s="567">
        <v>30</v>
      </c>
      <c r="H19" s="566">
        <v>85</v>
      </c>
      <c r="I19" s="567">
        <v>15.2</v>
      </c>
      <c r="J19" s="568">
        <f t="shared" si="1"/>
        <v>64.204800000000006</v>
      </c>
      <c r="K19" s="995"/>
      <c r="L19" s="964"/>
      <c r="M19" s="964"/>
      <c r="N19" s="964"/>
      <c r="O19" s="964"/>
      <c r="P19" s="964"/>
      <c r="Q19" s="964"/>
      <c r="R19" s="964"/>
      <c r="S19" s="996"/>
      <c r="T19" s="55">
        <f t="shared" si="2"/>
        <v>0</v>
      </c>
      <c r="U19" s="2">
        <f t="shared" si="3"/>
        <v>0</v>
      </c>
      <c r="V19" s="13">
        <f t="shared" si="4"/>
        <v>0</v>
      </c>
      <c r="W19" s="1493"/>
      <c r="X19" s="1574"/>
      <c r="Y19" s="1575"/>
    </row>
    <row r="20" spans="2:25" ht="18.75" x14ac:dyDescent="0.25">
      <c r="B20" s="581" t="s">
        <v>2179</v>
      </c>
      <c r="C20" s="570" t="s">
        <v>2180</v>
      </c>
      <c r="D20" s="565">
        <v>2</v>
      </c>
      <c r="E20" s="566">
        <v>0</v>
      </c>
      <c r="F20" s="566" t="s">
        <v>1747</v>
      </c>
      <c r="G20" s="567">
        <v>30</v>
      </c>
      <c r="H20" s="566">
        <v>82</v>
      </c>
      <c r="I20" s="567">
        <v>8.36</v>
      </c>
      <c r="J20" s="568">
        <f t="shared" si="1"/>
        <v>35.312640000000002</v>
      </c>
      <c r="K20" s="995"/>
      <c r="L20" s="964"/>
      <c r="M20" s="964"/>
      <c r="N20" s="964"/>
      <c r="O20" s="964"/>
      <c r="P20" s="964"/>
      <c r="Q20" s="964"/>
      <c r="R20" s="964"/>
      <c r="S20" s="996"/>
      <c r="T20" s="55">
        <f t="shared" si="2"/>
        <v>0</v>
      </c>
      <c r="U20" s="2">
        <f t="shared" si="3"/>
        <v>0</v>
      </c>
      <c r="V20" s="13">
        <f t="shared" si="4"/>
        <v>0</v>
      </c>
      <c r="W20" s="1493"/>
      <c r="X20" s="1574"/>
      <c r="Y20" s="1575"/>
    </row>
    <row r="21" spans="2:25" ht="18.75" x14ac:dyDescent="0.25">
      <c r="B21" s="581" t="s">
        <v>2181</v>
      </c>
      <c r="C21" s="570" t="s">
        <v>2182</v>
      </c>
      <c r="D21" s="565">
        <v>2</v>
      </c>
      <c r="E21" s="566">
        <v>0.5</v>
      </c>
      <c r="F21" s="566" t="s">
        <v>1747</v>
      </c>
      <c r="G21" s="567">
        <v>30</v>
      </c>
      <c r="H21" s="566">
        <v>100</v>
      </c>
      <c r="I21" s="567">
        <v>9.59</v>
      </c>
      <c r="J21" s="568">
        <f t="shared" si="1"/>
        <v>40.508160000000004</v>
      </c>
      <c r="K21" s="995"/>
      <c r="L21" s="964"/>
      <c r="M21" s="964"/>
      <c r="N21" s="964"/>
      <c r="O21" s="964"/>
      <c r="P21" s="964"/>
      <c r="Q21" s="964"/>
      <c r="R21" s="964"/>
      <c r="S21" s="996"/>
      <c r="T21" s="55">
        <f t="shared" si="2"/>
        <v>0</v>
      </c>
      <c r="U21" s="2">
        <f t="shared" si="3"/>
        <v>0</v>
      </c>
      <c r="V21" s="13">
        <f t="shared" si="4"/>
        <v>0</v>
      </c>
      <c r="W21" s="1493"/>
      <c r="X21" s="1574"/>
      <c r="Y21" s="1575"/>
    </row>
    <row r="22" spans="2:25" ht="18.75" x14ac:dyDescent="0.25">
      <c r="B22" s="581" t="s">
        <v>2183</v>
      </c>
      <c r="C22" s="570" t="s">
        <v>2184</v>
      </c>
      <c r="D22" s="565">
        <v>2</v>
      </c>
      <c r="E22" s="566">
        <v>1</v>
      </c>
      <c r="F22" s="566">
        <v>0.25</v>
      </c>
      <c r="G22" s="567">
        <v>30</v>
      </c>
      <c r="H22" s="566">
        <v>64</v>
      </c>
      <c r="I22" s="567">
        <v>11.6</v>
      </c>
      <c r="J22" s="568">
        <f t="shared" si="1"/>
        <v>48.998400000000004</v>
      </c>
      <c r="K22" s="995"/>
      <c r="L22" s="964"/>
      <c r="M22" s="964"/>
      <c r="N22" s="964"/>
      <c r="O22" s="964"/>
      <c r="P22" s="964"/>
      <c r="Q22" s="964"/>
      <c r="R22" s="964"/>
      <c r="S22" s="996"/>
      <c r="T22" s="55">
        <f t="shared" si="2"/>
        <v>0</v>
      </c>
      <c r="U22" s="2">
        <f t="shared" si="3"/>
        <v>0</v>
      </c>
      <c r="V22" s="13">
        <f t="shared" si="4"/>
        <v>0</v>
      </c>
      <c r="W22" s="1493"/>
      <c r="X22" s="1574"/>
      <c r="Y22" s="1575"/>
    </row>
    <row r="23" spans="2:25" ht="18.75" x14ac:dyDescent="0.25">
      <c r="B23" s="595" t="s">
        <v>2185</v>
      </c>
      <c r="C23" s="570" t="s">
        <v>2186</v>
      </c>
      <c r="D23" s="565">
        <v>2</v>
      </c>
      <c r="E23" s="566">
        <v>0</v>
      </c>
      <c r="F23" s="566" t="s">
        <v>1747</v>
      </c>
      <c r="G23" s="567">
        <v>30</v>
      </c>
      <c r="H23" s="566">
        <v>196</v>
      </c>
      <c r="I23" s="567">
        <v>29.22</v>
      </c>
      <c r="J23" s="568">
        <f t="shared" si="1"/>
        <v>123.42528</v>
      </c>
      <c r="K23" s="995"/>
      <c r="L23" s="964"/>
      <c r="M23" s="964"/>
      <c r="N23" s="964"/>
      <c r="O23" s="964"/>
      <c r="P23" s="964"/>
      <c r="Q23" s="964"/>
      <c r="R23" s="964"/>
      <c r="S23" s="996"/>
      <c r="T23" s="55">
        <f t="shared" si="2"/>
        <v>0</v>
      </c>
      <c r="U23" s="2">
        <f t="shared" si="3"/>
        <v>0</v>
      </c>
      <c r="V23" s="13">
        <f t="shared" si="4"/>
        <v>0</v>
      </c>
      <c r="W23" s="1493"/>
      <c r="X23" s="1574"/>
      <c r="Y23" s="1575"/>
    </row>
    <row r="24" spans="2:25" ht="18.75" x14ac:dyDescent="0.25">
      <c r="B24" s="581" t="s">
        <v>2187</v>
      </c>
      <c r="C24" s="738" t="s">
        <v>2188</v>
      </c>
      <c r="D24" s="565">
        <v>2</v>
      </c>
      <c r="E24" s="566">
        <v>0</v>
      </c>
      <c r="F24" s="566" t="s">
        <v>1747</v>
      </c>
      <c r="G24" s="567">
        <v>30</v>
      </c>
      <c r="H24" s="566">
        <v>177</v>
      </c>
      <c r="I24" s="567">
        <v>34.200000000000003</v>
      </c>
      <c r="J24" s="568">
        <f t="shared" si="1"/>
        <v>144.46080000000001</v>
      </c>
      <c r="K24" s="995"/>
      <c r="L24" s="964"/>
      <c r="M24" s="964"/>
      <c r="N24" s="964"/>
      <c r="O24" s="964"/>
      <c r="P24" s="964"/>
      <c r="Q24" s="964"/>
      <c r="R24" s="964"/>
      <c r="S24" s="996"/>
      <c r="T24" s="55">
        <f t="shared" si="2"/>
        <v>0</v>
      </c>
      <c r="U24" s="2">
        <f t="shared" si="3"/>
        <v>0</v>
      </c>
      <c r="V24" s="13">
        <f t="shared" si="4"/>
        <v>0</v>
      </c>
      <c r="W24" s="1493"/>
      <c r="X24" s="1574"/>
      <c r="Y24" s="1575"/>
    </row>
    <row r="25" spans="2:25" ht="35.25" customHeight="1" thickBot="1" x14ac:dyDescent="0.3">
      <c r="B25" s="582" t="s">
        <v>2189</v>
      </c>
      <c r="C25" s="583" t="s">
        <v>2190</v>
      </c>
      <c r="D25" s="584">
        <v>2</v>
      </c>
      <c r="E25" s="585">
        <v>1</v>
      </c>
      <c r="F25" s="585">
        <v>0.25</v>
      </c>
      <c r="G25" s="587">
        <v>20</v>
      </c>
      <c r="H25" s="585">
        <v>40</v>
      </c>
      <c r="I25" s="587">
        <v>7.73</v>
      </c>
      <c r="J25" s="588">
        <f t="shared" si="1"/>
        <v>32.651520000000005</v>
      </c>
      <c r="K25" s="1000"/>
      <c r="L25" s="983"/>
      <c r="M25" s="983"/>
      <c r="N25" s="983"/>
      <c r="O25" s="983"/>
      <c r="P25" s="983"/>
      <c r="Q25" s="983"/>
      <c r="R25" s="983"/>
      <c r="S25" s="1001"/>
      <c r="T25" s="418">
        <f t="shared" si="2"/>
        <v>0</v>
      </c>
      <c r="U25" s="6">
        <f t="shared" si="3"/>
        <v>0</v>
      </c>
      <c r="V25" s="23">
        <f t="shared" si="4"/>
        <v>0</v>
      </c>
      <c r="W25" s="1710"/>
      <c r="X25" s="1597"/>
      <c r="Y25" s="1598"/>
    </row>
    <row r="26" spans="2:25" ht="70.900000000000006" customHeight="1" thickTop="1" thickBot="1" x14ac:dyDescent="0.3">
      <c r="B26" s="59"/>
      <c r="C26" s="60"/>
      <c r="D26" s="61"/>
      <c r="E26" s="61"/>
      <c r="F26" s="61"/>
      <c r="G26" s="61"/>
      <c r="H26" s="61"/>
      <c r="I26" s="61"/>
      <c r="J26" s="62"/>
      <c r="K26" s="63"/>
      <c r="L26" s="63"/>
      <c r="M26" s="63"/>
      <c r="N26" s="63"/>
      <c r="O26" s="63"/>
      <c r="P26" s="63"/>
      <c r="Q26" s="63"/>
      <c r="R26" s="63"/>
      <c r="S26" s="63"/>
      <c r="T26" s="64"/>
      <c r="U26" s="65"/>
      <c r="V26" s="66"/>
      <c r="W26" s="66"/>
      <c r="X26" s="66"/>
      <c r="Y26" s="67"/>
    </row>
    <row r="27" spans="2:25" ht="15.75" thickTop="1" x14ac:dyDescent="0.25">
      <c r="K27" s="69"/>
      <c r="L27" s="69"/>
      <c r="M27" s="69"/>
      <c r="N27" s="69"/>
      <c r="O27" s="69"/>
      <c r="P27" s="69"/>
      <c r="Q27" s="69"/>
      <c r="R27" s="69"/>
      <c r="S27" s="69"/>
      <c r="T27" s="69"/>
      <c r="U27" s="70"/>
      <c r="V27" s="71"/>
      <c r="W27" s="71"/>
    </row>
    <row r="29" spans="2:25" ht="21" customHeight="1" x14ac:dyDescent="0.25"/>
  </sheetData>
  <sheetProtection formatCells="0" formatColumns="0" formatRows="0" insertColumns="0" insertRows="0" insertHyperlinks="0" deleteRows="0" sort="0" autoFilter="0"/>
  <mergeCells count="16">
    <mergeCell ref="A1:Y1"/>
    <mergeCell ref="B2:P2"/>
    <mergeCell ref="Q2:Y4"/>
    <mergeCell ref="B3:P3"/>
    <mergeCell ref="B4:C4"/>
    <mergeCell ref="D4:J4"/>
    <mergeCell ref="K4:M4"/>
    <mergeCell ref="N4:P4"/>
    <mergeCell ref="X10:Y25"/>
    <mergeCell ref="B5:Y5"/>
    <mergeCell ref="B6:J6"/>
    <mergeCell ref="L6:N6"/>
    <mergeCell ref="O6:R6"/>
    <mergeCell ref="T6:Y6"/>
    <mergeCell ref="B9:Y9"/>
    <mergeCell ref="W10:W25"/>
  </mergeCells>
  <conditionalFormatting sqref="B2">
    <cfRule type="duplicateValues" dxfId="125" priority="2"/>
  </conditionalFormatting>
  <conditionalFormatting sqref="B3:B1048576">
    <cfRule type="duplicateValues" dxfId="124" priority="3"/>
  </conditionalFormatting>
  <conditionalFormatting sqref="Z10:Z25">
    <cfRule type="containsText" dxfId="123" priority="1" operator="containsText" text="Error">
      <formula>NOT(ISERROR(SEARCH("Error",Z10)))</formula>
    </cfRule>
  </conditionalFormatting>
  <pageMargins left="0.25" right="0.25" top="0.75" bottom="0.75" header="0.3" footer="0.3"/>
  <pageSetup scale="3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D7686-7E57-4DA4-AF63-D69416D410EA}">
  <sheetPr codeName="Sheet38">
    <pageSetUpPr fitToPage="1"/>
  </sheetPr>
  <dimension ref="A1:Y46"/>
  <sheetViews>
    <sheetView showGridLines="0" topLeftCell="A2"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66.5703125"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8.42578125" style="58" bestFit="1" customWidth="1"/>
    <col min="23" max="24" width="12.85546875" style="58" customWidth="1"/>
    <col min="25" max="25" width="9.140625" style="58"/>
    <col min="26" max="26" width="8.85546875" style="58" customWidth="1"/>
    <col min="27" max="16384" width="9.140625" style="58"/>
  </cols>
  <sheetData>
    <row r="1" spans="1:25" ht="234.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100154</v>
      </c>
      <c r="L7" s="1542" t="s">
        <v>1681</v>
      </c>
      <c r="M7" s="1542"/>
      <c r="N7" s="1542"/>
      <c r="O7" s="1543" t="s">
        <v>2191</v>
      </c>
      <c r="P7" s="1578"/>
      <c r="Q7" s="1578"/>
      <c r="R7" s="1578"/>
      <c r="S7" s="589">
        <v>4.2240000000000002</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SUM(U15:U36)</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SUM(K15:K68)</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x14ac:dyDescent="0.25">
      <c r="B15" s="592" t="s">
        <v>2159</v>
      </c>
      <c r="C15" s="570" t="s">
        <v>2160</v>
      </c>
      <c r="D15" s="565">
        <v>2</v>
      </c>
      <c r="E15" s="566">
        <v>0</v>
      </c>
      <c r="F15" s="566" t="s">
        <v>1747</v>
      </c>
      <c r="G15" s="567">
        <v>30.63</v>
      </c>
      <c r="H15" s="566">
        <v>196</v>
      </c>
      <c r="I15" s="567">
        <v>26.11</v>
      </c>
      <c r="J15" s="580">
        <f t="shared" ref="J15:J36" si="1">$S$7*I15</f>
        <v>110.28864</v>
      </c>
      <c r="K15" s="993"/>
      <c r="L15" s="979"/>
      <c r="M15" s="979"/>
      <c r="N15" s="979"/>
      <c r="O15" s="979"/>
      <c r="P15" s="979"/>
      <c r="Q15" s="979"/>
      <c r="R15" s="979"/>
      <c r="S15" s="994"/>
      <c r="T15" s="54">
        <f t="shared" ref="T15:T36" si="2">SUM(K15:S15)</f>
        <v>0</v>
      </c>
      <c r="U15" s="325">
        <f t="shared" ref="U15:U36" si="3">T15*I15</f>
        <v>0</v>
      </c>
      <c r="V15" s="328">
        <f t="shared" ref="V15:V36" si="4">U15*$S$7</f>
        <v>0</v>
      </c>
      <c r="W15" s="1572" t="s">
        <v>1695</v>
      </c>
      <c r="X15" s="1573"/>
    </row>
    <row r="16" spans="1:25" ht="19.5" customHeight="1" x14ac:dyDescent="0.25">
      <c r="B16" s="593" t="s">
        <v>2161</v>
      </c>
      <c r="C16" s="570" t="s">
        <v>2162</v>
      </c>
      <c r="D16" s="565">
        <v>2</v>
      </c>
      <c r="E16" s="566">
        <v>0</v>
      </c>
      <c r="F16" s="566" t="s">
        <v>1747</v>
      </c>
      <c r="G16" s="567">
        <v>30</v>
      </c>
      <c r="H16" s="566">
        <v>195</v>
      </c>
      <c r="I16" s="567">
        <v>37.25</v>
      </c>
      <c r="J16" s="568">
        <f t="shared" si="1"/>
        <v>157.34399999999999</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593" t="s">
        <v>2163</v>
      </c>
      <c r="C17" s="570" t="s">
        <v>2164</v>
      </c>
      <c r="D17" s="565">
        <v>2.5</v>
      </c>
      <c r="E17" s="566">
        <v>0</v>
      </c>
      <c r="F17" s="566" t="s">
        <v>1747</v>
      </c>
      <c r="G17" s="567">
        <v>29.25</v>
      </c>
      <c r="H17" s="566">
        <v>156</v>
      </c>
      <c r="I17" s="567">
        <v>37.32</v>
      </c>
      <c r="J17" s="568">
        <f t="shared" si="1"/>
        <v>157.63968</v>
      </c>
      <c r="K17" s="995"/>
      <c r="L17" s="964"/>
      <c r="M17" s="964"/>
      <c r="N17" s="964"/>
      <c r="O17" s="964"/>
      <c r="P17" s="964"/>
      <c r="Q17" s="964"/>
      <c r="R17" s="964"/>
      <c r="S17" s="996"/>
      <c r="T17" s="55">
        <f t="shared" si="2"/>
        <v>0</v>
      </c>
      <c r="U17" s="326">
        <f t="shared" si="3"/>
        <v>0</v>
      </c>
      <c r="V17" s="13">
        <f t="shared" si="4"/>
        <v>0</v>
      </c>
      <c r="W17" s="1574"/>
      <c r="X17" s="1575"/>
    </row>
    <row r="18" spans="2:24" ht="19.5" customHeight="1" x14ac:dyDescent="0.25">
      <c r="B18" s="593" t="s">
        <v>2165</v>
      </c>
      <c r="C18" s="570" t="s">
        <v>2166</v>
      </c>
      <c r="D18" s="565">
        <v>2</v>
      </c>
      <c r="E18" s="566">
        <v>0</v>
      </c>
      <c r="F18" s="566" t="s">
        <v>1747</v>
      </c>
      <c r="G18" s="567">
        <v>30</v>
      </c>
      <c r="H18" s="566">
        <v>173</v>
      </c>
      <c r="I18" s="567">
        <v>31.25</v>
      </c>
      <c r="J18" s="568">
        <f t="shared" si="1"/>
        <v>132</v>
      </c>
      <c r="K18" s="995"/>
      <c r="L18" s="964"/>
      <c r="M18" s="964"/>
      <c r="N18" s="964"/>
      <c r="O18" s="964"/>
      <c r="P18" s="964"/>
      <c r="Q18" s="964"/>
      <c r="R18" s="964"/>
      <c r="S18" s="996"/>
      <c r="T18" s="55">
        <f t="shared" si="2"/>
        <v>0</v>
      </c>
      <c r="U18" s="326">
        <f t="shared" si="3"/>
        <v>0</v>
      </c>
      <c r="V18" s="13">
        <f t="shared" si="4"/>
        <v>0</v>
      </c>
      <c r="W18" s="1574"/>
      <c r="X18" s="1575"/>
    </row>
    <row r="19" spans="2:24" ht="19.5" customHeight="1" x14ac:dyDescent="0.25">
      <c r="B19" s="593" t="s">
        <v>2167</v>
      </c>
      <c r="C19" s="570" t="s">
        <v>2168</v>
      </c>
      <c r="D19" s="565">
        <v>2</v>
      </c>
      <c r="E19" s="566">
        <v>0</v>
      </c>
      <c r="F19" s="566" t="s">
        <v>1747</v>
      </c>
      <c r="G19" s="567">
        <v>30</v>
      </c>
      <c r="H19" s="566">
        <v>184</v>
      </c>
      <c r="I19" s="567">
        <v>22.71</v>
      </c>
      <c r="J19" s="568">
        <f t="shared" si="1"/>
        <v>95.927040000000005</v>
      </c>
      <c r="K19" s="995"/>
      <c r="L19" s="964"/>
      <c r="M19" s="964"/>
      <c r="N19" s="964"/>
      <c r="O19" s="964"/>
      <c r="P19" s="964"/>
      <c r="Q19" s="964"/>
      <c r="R19" s="964"/>
      <c r="S19" s="996"/>
      <c r="T19" s="55">
        <f t="shared" si="2"/>
        <v>0</v>
      </c>
      <c r="U19" s="326">
        <f t="shared" si="3"/>
        <v>0</v>
      </c>
      <c r="V19" s="13">
        <f t="shared" si="4"/>
        <v>0</v>
      </c>
      <c r="W19" s="1574"/>
      <c r="X19" s="1575"/>
    </row>
    <row r="20" spans="2:24" ht="19.5" customHeight="1" x14ac:dyDescent="0.25">
      <c r="B20" s="593" t="s">
        <v>2192</v>
      </c>
      <c r="C20" s="570" t="s">
        <v>2193</v>
      </c>
      <c r="D20" s="565">
        <v>2</v>
      </c>
      <c r="E20" s="566">
        <v>0</v>
      </c>
      <c r="F20" s="566" t="s">
        <v>1747</v>
      </c>
      <c r="G20" s="567">
        <v>30</v>
      </c>
      <c r="H20" s="566">
        <v>171</v>
      </c>
      <c r="I20" s="567">
        <v>23.44</v>
      </c>
      <c r="J20" s="568">
        <f t="shared" si="1"/>
        <v>99.010560000000012</v>
      </c>
      <c r="K20" s="995"/>
      <c r="L20" s="964"/>
      <c r="M20" s="964"/>
      <c r="N20" s="964"/>
      <c r="O20" s="964"/>
      <c r="P20" s="964"/>
      <c r="Q20" s="964"/>
      <c r="R20" s="964"/>
      <c r="S20" s="996"/>
      <c r="T20" s="55">
        <f t="shared" si="2"/>
        <v>0</v>
      </c>
      <c r="U20" s="326">
        <f t="shared" si="3"/>
        <v>0</v>
      </c>
      <c r="V20" s="13">
        <f t="shared" si="4"/>
        <v>0</v>
      </c>
      <c r="W20" s="1574"/>
      <c r="X20" s="1575"/>
    </row>
    <row r="21" spans="2:24" ht="19.5" customHeight="1" x14ac:dyDescent="0.25">
      <c r="B21" s="593" t="s">
        <v>2194</v>
      </c>
      <c r="C21" s="570" t="s">
        <v>2195</v>
      </c>
      <c r="D21" s="565">
        <v>2</v>
      </c>
      <c r="E21" s="566">
        <v>0</v>
      </c>
      <c r="F21" s="566" t="s">
        <v>1747</v>
      </c>
      <c r="G21" s="567">
        <v>30</v>
      </c>
      <c r="H21" s="566">
        <v>192</v>
      </c>
      <c r="I21" s="567">
        <v>34.93</v>
      </c>
      <c r="J21" s="568">
        <f t="shared" si="1"/>
        <v>147.54432</v>
      </c>
      <c r="K21" s="995"/>
      <c r="L21" s="964"/>
      <c r="M21" s="964"/>
      <c r="N21" s="964"/>
      <c r="O21" s="964"/>
      <c r="P21" s="964"/>
      <c r="Q21" s="964"/>
      <c r="R21" s="964"/>
      <c r="S21" s="996"/>
      <c r="T21" s="55">
        <f t="shared" si="2"/>
        <v>0</v>
      </c>
      <c r="U21" s="326">
        <f t="shared" si="3"/>
        <v>0</v>
      </c>
      <c r="V21" s="13">
        <f t="shared" si="4"/>
        <v>0</v>
      </c>
      <c r="W21" s="1574"/>
      <c r="X21" s="1575"/>
    </row>
    <row r="22" spans="2:24" ht="19.5" customHeight="1" x14ac:dyDescent="0.25">
      <c r="B22" s="593" t="s">
        <v>2169</v>
      </c>
      <c r="C22" s="570" t="s">
        <v>2170</v>
      </c>
      <c r="D22" s="565">
        <v>2</v>
      </c>
      <c r="E22" s="566">
        <v>0</v>
      </c>
      <c r="F22" s="566" t="s">
        <v>1747</v>
      </c>
      <c r="G22" s="567">
        <v>30</v>
      </c>
      <c r="H22" s="566">
        <v>151</v>
      </c>
      <c r="I22" s="567">
        <v>16.89</v>
      </c>
      <c r="J22" s="568">
        <f t="shared" si="1"/>
        <v>71.343360000000004</v>
      </c>
      <c r="K22" s="995"/>
      <c r="L22" s="964"/>
      <c r="M22" s="964"/>
      <c r="N22" s="964"/>
      <c r="O22" s="964"/>
      <c r="P22" s="964"/>
      <c r="Q22" s="964"/>
      <c r="R22" s="964"/>
      <c r="S22" s="996"/>
      <c r="T22" s="55">
        <f t="shared" si="2"/>
        <v>0</v>
      </c>
      <c r="U22" s="326">
        <f t="shared" si="3"/>
        <v>0</v>
      </c>
      <c r="V22" s="13">
        <f t="shared" si="4"/>
        <v>0</v>
      </c>
      <c r="W22" s="1574"/>
      <c r="X22" s="1575"/>
    </row>
    <row r="23" spans="2:24" ht="19.5" customHeight="1" x14ac:dyDescent="0.25">
      <c r="B23" s="592" t="s">
        <v>2171</v>
      </c>
      <c r="C23" s="570" t="s">
        <v>2172</v>
      </c>
      <c r="D23" s="565">
        <v>2</v>
      </c>
      <c r="E23" s="566">
        <v>0</v>
      </c>
      <c r="F23" s="566" t="s">
        <v>1747</v>
      </c>
      <c r="G23" s="567">
        <v>30</v>
      </c>
      <c r="H23" s="566">
        <v>177</v>
      </c>
      <c r="I23" s="567">
        <v>31.94</v>
      </c>
      <c r="J23" s="568">
        <f t="shared" si="1"/>
        <v>134.91456000000002</v>
      </c>
      <c r="K23" s="995"/>
      <c r="L23" s="964"/>
      <c r="M23" s="964"/>
      <c r="N23" s="964"/>
      <c r="O23" s="964"/>
      <c r="P23" s="964"/>
      <c r="Q23" s="964"/>
      <c r="R23" s="964"/>
      <c r="S23" s="996"/>
      <c r="T23" s="55">
        <f t="shared" si="2"/>
        <v>0</v>
      </c>
      <c r="U23" s="326">
        <f t="shared" si="3"/>
        <v>0</v>
      </c>
      <c r="V23" s="13">
        <f t="shared" si="4"/>
        <v>0</v>
      </c>
      <c r="W23" s="1574"/>
      <c r="X23" s="1575"/>
    </row>
    <row r="24" spans="2:24" ht="19.5" customHeight="1" x14ac:dyDescent="0.25">
      <c r="B24" s="593" t="s">
        <v>2173</v>
      </c>
      <c r="C24" s="570" t="s">
        <v>2174</v>
      </c>
      <c r="D24" s="565">
        <v>2</v>
      </c>
      <c r="E24" s="566">
        <v>0</v>
      </c>
      <c r="F24" s="566" t="s">
        <v>1747</v>
      </c>
      <c r="G24" s="567">
        <v>30</v>
      </c>
      <c r="H24" s="566">
        <v>132</v>
      </c>
      <c r="I24" s="567">
        <v>18.850000000000001</v>
      </c>
      <c r="J24" s="568">
        <f t="shared" si="1"/>
        <v>79.622400000000013</v>
      </c>
      <c r="K24" s="995"/>
      <c r="L24" s="964"/>
      <c r="M24" s="964"/>
      <c r="N24" s="964"/>
      <c r="O24" s="964"/>
      <c r="P24" s="964"/>
      <c r="Q24" s="964"/>
      <c r="R24" s="964"/>
      <c r="S24" s="996"/>
      <c r="T24" s="55">
        <f t="shared" si="2"/>
        <v>0</v>
      </c>
      <c r="U24" s="326">
        <f t="shared" si="3"/>
        <v>0</v>
      </c>
      <c r="V24" s="13">
        <f t="shared" si="4"/>
        <v>0</v>
      </c>
      <c r="W24" s="1574"/>
      <c r="X24" s="1575"/>
    </row>
    <row r="25" spans="2:24" ht="19.5" customHeight="1" x14ac:dyDescent="0.25">
      <c r="B25" s="593" t="s">
        <v>2175</v>
      </c>
      <c r="C25" s="570" t="s">
        <v>2176</v>
      </c>
      <c r="D25" s="565">
        <v>2</v>
      </c>
      <c r="E25" s="566">
        <v>0</v>
      </c>
      <c r="F25" s="566" t="s">
        <v>1747</v>
      </c>
      <c r="G25" s="567">
        <v>30</v>
      </c>
      <c r="H25" s="566">
        <v>122</v>
      </c>
      <c r="I25" s="567">
        <v>22.36</v>
      </c>
      <c r="J25" s="568">
        <f t="shared" si="1"/>
        <v>94.448639999999997</v>
      </c>
      <c r="K25" s="995"/>
      <c r="L25" s="964"/>
      <c r="M25" s="964"/>
      <c r="N25" s="964"/>
      <c r="O25" s="964"/>
      <c r="P25" s="964"/>
      <c r="Q25" s="964"/>
      <c r="R25" s="964"/>
      <c r="S25" s="996"/>
      <c r="T25" s="55">
        <f t="shared" si="2"/>
        <v>0</v>
      </c>
      <c r="U25" s="326">
        <f t="shared" si="3"/>
        <v>0</v>
      </c>
      <c r="V25" s="13">
        <f t="shared" si="4"/>
        <v>0</v>
      </c>
      <c r="W25" s="1574"/>
      <c r="X25" s="1575"/>
    </row>
    <row r="26" spans="2:24" ht="19.5" customHeight="1" x14ac:dyDescent="0.25">
      <c r="B26" s="593" t="s">
        <v>2177</v>
      </c>
      <c r="C26" s="570" t="s">
        <v>2196</v>
      </c>
      <c r="D26" s="565">
        <v>2</v>
      </c>
      <c r="E26" s="566">
        <v>0</v>
      </c>
      <c r="F26" s="566" t="s">
        <v>1747</v>
      </c>
      <c r="G26" s="567">
        <v>30</v>
      </c>
      <c r="H26" s="566">
        <v>85</v>
      </c>
      <c r="I26" s="567">
        <v>15.2</v>
      </c>
      <c r="J26" s="568">
        <f t="shared" si="1"/>
        <v>64.204800000000006</v>
      </c>
      <c r="K26" s="995"/>
      <c r="L26" s="964"/>
      <c r="M26" s="964"/>
      <c r="N26" s="964"/>
      <c r="O26" s="964"/>
      <c r="P26" s="964"/>
      <c r="Q26" s="964"/>
      <c r="R26" s="964"/>
      <c r="S26" s="996"/>
      <c r="T26" s="55">
        <f t="shared" si="2"/>
        <v>0</v>
      </c>
      <c r="U26" s="326">
        <f t="shared" si="3"/>
        <v>0</v>
      </c>
      <c r="V26" s="13">
        <f t="shared" si="4"/>
        <v>0</v>
      </c>
      <c r="W26" s="1574"/>
      <c r="X26" s="1575"/>
    </row>
    <row r="27" spans="2:24" ht="19.5" customHeight="1" x14ac:dyDescent="0.25">
      <c r="B27" s="593" t="s">
        <v>2179</v>
      </c>
      <c r="C27" s="570" t="s">
        <v>2180</v>
      </c>
      <c r="D27" s="565">
        <v>2</v>
      </c>
      <c r="E27" s="566">
        <v>0</v>
      </c>
      <c r="F27" s="566" t="s">
        <v>1747</v>
      </c>
      <c r="G27" s="567">
        <v>30</v>
      </c>
      <c r="H27" s="566">
        <v>82</v>
      </c>
      <c r="I27" s="567">
        <v>8.36</v>
      </c>
      <c r="J27" s="568">
        <f t="shared" si="1"/>
        <v>35.312640000000002</v>
      </c>
      <c r="K27" s="995"/>
      <c r="L27" s="964"/>
      <c r="M27" s="964"/>
      <c r="N27" s="964"/>
      <c r="O27" s="964"/>
      <c r="P27" s="964"/>
      <c r="Q27" s="964"/>
      <c r="R27" s="964"/>
      <c r="S27" s="996"/>
      <c r="T27" s="55">
        <f t="shared" si="2"/>
        <v>0</v>
      </c>
      <c r="U27" s="326">
        <f t="shared" si="3"/>
        <v>0</v>
      </c>
      <c r="V27" s="13">
        <f t="shared" si="4"/>
        <v>0</v>
      </c>
      <c r="W27" s="1574"/>
      <c r="X27" s="1575"/>
    </row>
    <row r="28" spans="2:24" ht="19.5" customHeight="1" x14ac:dyDescent="0.25">
      <c r="B28" s="593" t="s">
        <v>2197</v>
      </c>
      <c r="C28" s="570" t="s">
        <v>2198</v>
      </c>
      <c r="D28" s="565">
        <v>2</v>
      </c>
      <c r="E28" s="566">
        <v>0</v>
      </c>
      <c r="F28" s="566">
        <v>0.12</v>
      </c>
      <c r="G28" s="567">
        <v>30</v>
      </c>
      <c r="H28" s="566">
        <v>99</v>
      </c>
      <c r="I28" s="567">
        <v>15.15</v>
      </c>
      <c r="J28" s="568">
        <f t="shared" si="1"/>
        <v>63.993600000000008</v>
      </c>
      <c r="K28" s="995"/>
      <c r="L28" s="964"/>
      <c r="M28" s="964"/>
      <c r="N28" s="964"/>
      <c r="O28" s="964"/>
      <c r="P28" s="964"/>
      <c r="Q28" s="964"/>
      <c r="R28" s="964"/>
      <c r="S28" s="996"/>
      <c r="T28" s="55">
        <f t="shared" si="2"/>
        <v>0</v>
      </c>
      <c r="U28" s="326">
        <f t="shared" si="3"/>
        <v>0</v>
      </c>
      <c r="V28" s="13">
        <f t="shared" si="4"/>
        <v>0</v>
      </c>
      <c r="W28" s="1574"/>
      <c r="X28" s="1575"/>
    </row>
    <row r="29" spans="2:24" ht="19.5" customHeight="1" x14ac:dyDescent="0.25">
      <c r="B29" s="593" t="s">
        <v>2199</v>
      </c>
      <c r="C29" s="570" t="s">
        <v>2200</v>
      </c>
      <c r="D29" s="565">
        <v>2</v>
      </c>
      <c r="E29" s="566">
        <v>0</v>
      </c>
      <c r="F29" s="566">
        <v>0.5</v>
      </c>
      <c r="G29" s="567">
        <v>30</v>
      </c>
      <c r="H29" s="566">
        <v>93</v>
      </c>
      <c r="I29" s="567">
        <v>12.99</v>
      </c>
      <c r="J29" s="568">
        <f t="shared" si="1"/>
        <v>54.869760000000007</v>
      </c>
      <c r="K29" s="995"/>
      <c r="L29" s="964"/>
      <c r="M29" s="964"/>
      <c r="N29" s="964"/>
      <c r="O29" s="964"/>
      <c r="P29" s="964"/>
      <c r="Q29" s="964"/>
      <c r="R29" s="964"/>
      <c r="S29" s="996"/>
      <c r="T29" s="55">
        <f t="shared" si="2"/>
        <v>0</v>
      </c>
      <c r="U29" s="326">
        <f t="shared" si="3"/>
        <v>0</v>
      </c>
      <c r="V29" s="13">
        <f t="shared" si="4"/>
        <v>0</v>
      </c>
      <c r="W29" s="1574"/>
      <c r="X29" s="1575"/>
    </row>
    <row r="30" spans="2:24" ht="19.5" customHeight="1" x14ac:dyDescent="0.25">
      <c r="B30" s="593" t="s">
        <v>2201</v>
      </c>
      <c r="C30" s="570" t="s">
        <v>2202</v>
      </c>
      <c r="D30" s="565">
        <v>2</v>
      </c>
      <c r="E30" s="566">
        <v>0</v>
      </c>
      <c r="F30" s="566">
        <v>0.12</v>
      </c>
      <c r="G30" s="567">
        <v>30</v>
      </c>
      <c r="H30" s="566">
        <v>86</v>
      </c>
      <c r="I30" s="567">
        <v>16.09</v>
      </c>
      <c r="J30" s="568">
        <f t="shared" si="1"/>
        <v>67.964160000000007</v>
      </c>
      <c r="K30" s="995"/>
      <c r="L30" s="964"/>
      <c r="M30" s="964"/>
      <c r="N30" s="964"/>
      <c r="O30" s="964"/>
      <c r="P30" s="964"/>
      <c r="Q30" s="964"/>
      <c r="R30" s="964"/>
      <c r="S30" s="996"/>
      <c r="T30" s="55">
        <f t="shared" si="2"/>
        <v>0</v>
      </c>
      <c r="U30" s="326">
        <f t="shared" si="3"/>
        <v>0</v>
      </c>
      <c r="V30" s="13">
        <f t="shared" si="4"/>
        <v>0</v>
      </c>
      <c r="W30" s="1574"/>
      <c r="X30" s="1575"/>
    </row>
    <row r="31" spans="2:24" ht="19.5" customHeight="1" x14ac:dyDescent="0.25">
      <c r="B31" s="593" t="s">
        <v>2181</v>
      </c>
      <c r="C31" s="570" t="s">
        <v>2182</v>
      </c>
      <c r="D31" s="565">
        <v>2</v>
      </c>
      <c r="E31" s="566">
        <v>0.5</v>
      </c>
      <c r="F31" s="566" t="s">
        <v>1747</v>
      </c>
      <c r="G31" s="567">
        <v>30</v>
      </c>
      <c r="H31" s="566">
        <v>100</v>
      </c>
      <c r="I31" s="567">
        <v>9.59</v>
      </c>
      <c r="J31" s="568">
        <f t="shared" si="1"/>
        <v>40.508160000000004</v>
      </c>
      <c r="K31" s="995"/>
      <c r="L31" s="964"/>
      <c r="M31" s="964"/>
      <c r="N31" s="964"/>
      <c r="O31" s="964"/>
      <c r="P31" s="964"/>
      <c r="Q31" s="964"/>
      <c r="R31" s="964"/>
      <c r="S31" s="996"/>
      <c r="T31" s="55">
        <f t="shared" si="2"/>
        <v>0</v>
      </c>
      <c r="U31" s="326">
        <f t="shared" si="3"/>
        <v>0</v>
      </c>
      <c r="V31" s="13">
        <f t="shared" si="4"/>
        <v>0</v>
      </c>
      <c r="W31" s="1574"/>
      <c r="X31" s="1575"/>
    </row>
    <row r="32" spans="2:24" ht="19.5" customHeight="1" x14ac:dyDescent="0.25">
      <c r="B32" s="593" t="s">
        <v>2183</v>
      </c>
      <c r="C32" s="570" t="s">
        <v>2184</v>
      </c>
      <c r="D32" s="565">
        <v>2</v>
      </c>
      <c r="E32" s="566">
        <v>1</v>
      </c>
      <c r="F32" s="566">
        <v>0.25</v>
      </c>
      <c r="G32" s="567">
        <v>30</v>
      </c>
      <c r="H32" s="566">
        <v>64</v>
      </c>
      <c r="I32" s="567">
        <v>11.6</v>
      </c>
      <c r="J32" s="568">
        <f t="shared" si="1"/>
        <v>48.998400000000004</v>
      </c>
      <c r="K32" s="995"/>
      <c r="L32" s="964"/>
      <c r="M32" s="964"/>
      <c r="N32" s="964"/>
      <c r="O32" s="964"/>
      <c r="P32" s="964"/>
      <c r="Q32" s="964"/>
      <c r="R32" s="964"/>
      <c r="S32" s="996"/>
      <c r="T32" s="55">
        <f t="shared" si="2"/>
        <v>0</v>
      </c>
      <c r="U32" s="326">
        <f t="shared" si="3"/>
        <v>0</v>
      </c>
      <c r="V32" s="13">
        <f t="shared" si="4"/>
        <v>0</v>
      </c>
      <c r="W32" s="1574"/>
      <c r="X32" s="1575"/>
    </row>
    <row r="33" spans="2:24" ht="19.5" customHeight="1" x14ac:dyDescent="0.25">
      <c r="B33" s="592" t="s">
        <v>2185</v>
      </c>
      <c r="C33" s="570" t="s">
        <v>2186</v>
      </c>
      <c r="D33" s="565">
        <v>2</v>
      </c>
      <c r="E33" s="566">
        <v>0</v>
      </c>
      <c r="F33" s="566" t="s">
        <v>1747</v>
      </c>
      <c r="G33" s="567">
        <v>30</v>
      </c>
      <c r="H33" s="566">
        <v>196</v>
      </c>
      <c r="I33" s="567">
        <v>29.22</v>
      </c>
      <c r="J33" s="568">
        <f t="shared" si="1"/>
        <v>123.42528</v>
      </c>
      <c r="K33" s="995"/>
      <c r="L33" s="964"/>
      <c r="M33" s="964"/>
      <c r="N33" s="964"/>
      <c r="O33" s="964"/>
      <c r="P33" s="964"/>
      <c r="Q33" s="964"/>
      <c r="R33" s="964"/>
      <c r="S33" s="996"/>
      <c r="T33" s="55">
        <f t="shared" si="2"/>
        <v>0</v>
      </c>
      <c r="U33" s="326">
        <f t="shared" si="3"/>
        <v>0</v>
      </c>
      <c r="V33" s="13">
        <f t="shared" si="4"/>
        <v>0</v>
      </c>
      <c r="W33" s="1574"/>
      <c r="X33" s="1575"/>
    </row>
    <row r="34" spans="2:24" ht="19.5" customHeight="1" x14ac:dyDescent="0.25">
      <c r="B34" s="593" t="s">
        <v>2203</v>
      </c>
      <c r="C34" s="570" t="s">
        <v>2204</v>
      </c>
      <c r="D34" s="565">
        <v>2</v>
      </c>
      <c r="E34" s="566">
        <v>1</v>
      </c>
      <c r="F34" s="566">
        <v>0.25</v>
      </c>
      <c r="G34" s="567">
        <v>30</v>
      </c>
      <c r="H34" s="566">
        <v>64</v>
      </c>
      <c r="I34" s="567">
        <v>11.63</v>
      </c>
      <c r="J34" s="568">
        <f t="shared" si="1"/>
        <v>49.125120000000003</v>
      </c>
      <c r="K34" s="995"/>
      <c r="L34" s="964"/>
      <c r="M34" s="964"/>
      <c r="N34" s="964"/>
      <c r="O34" s="964"/>
      <c r="P34" s="964"/>
      <c r="Q34" s="964"/>
      <c r="R34" s="964"/>
      <c r="S34" s="996"/>
      <c r="T34" s="55">
        <f t="shared" si="2"/>
        <v>0</v>
      </c>
      <c r="U34" s="326">
        <f t="shared" si="3"/>
        <v>0</v>
      </c>
      <c r="V34" s="13">
        <f t="shared" si="4"/>
        <v>0</v>
      </c>
      <c r="W34" s="1574"/>
      <c r="X34" s="1575"/>
    </row>
    <row r="35" spans="2:24" ht="19.5" customHeight="1" x14ac:dyDescent="0.25">
      <c r="B35" s="593" t="s">
        <v>2187</v>
      </c>
      <c r="C35" s="570" t="s">
        <v>2188</v>
      </c>
      <c r="D35" s="565">
        <v>2</v>
      </c>
      <c r="E35" s="566">
        <v>0</v>
      </c>
      <c r="F35" s="566" t="s">
        <v>1747</v>
      </c>
      <c r="G35" s="567">
        <v>30</v>
      </c>
      <c r="H35" s="566">
        <v>177</v>
      </c>
      <c r="I35" s="567">
        <v>34.200000000000003</v>
      </c>
      <c r="J35" s="568">
        <f t="shared" si="1"/>
        <v>144.46080000000001</v>
      </c>
      <c r="K35" s="995"/>
      <c r="L35" s="964"/>
      <c r="M35" s="964"/>
      <c r="N35" s="964"/>
      <c r="O35" s="964"/>
      <c r="P35" s="964"/>
      <c r="Q35" s="964"/>
      <c r="R35" s="964"/>
      <c r="S35" s="996"/>
      <c r="T35" s="55">
        <f t="shared" si="2"/>
        <v>0</v>
      </c>
      <c r="U35" s="326">
        <f t="shared" si="3"/>
        <v>0</v>
      </c>
      <c r="V35" s="13">
        <f t="shared" si="4"/>
        <v>0</v>
      </c>
      <c r="W35" s="1574"/>
      <c r="X35" s="1575"/>
    </row>
    <row r="36" spans="2:24" ht="19.5" customHeight="1" thickBot="1" x14ac:dyDescent="0.3">
      <c r="B36" s="594" t="s">
        <v>2189</v>
      </c>
      <c r="C36" s="572" t="s">
        <v>2190</v>
      </c>
      <c r="D36" s="573">
        <v>2</v>
      </c>
      <c r="E36" s="574">
        <v>1</v>
      </c>
      <c r="F36" s="574">
        <v>0.25</v>
      </c>
      <c r="G36" s="576">
        <v>20</v>
      </c>
      <c r="H36" s="574">
        <v>40</v>
      </c>
      <c r="I36" s="576">
        <v>7.73</v>
      </c>
      <c r="J36" s="577">
        <f t="shared" si="1"/>
        <v>32.651520000000005</v>
      </c>
      <c r="K36" s="997"/>
      <c r="L36" s="998"/>
      <c r="M36" s="998"/>
      <c r="N36" s="998"/>
      <c r="O36" s="998"/>
      <c r="P36" s="998"/>
      <c r="Q36" s="998"/>
      <c r="R36" s="998"/>
      <c r="S36" s="999"/>
      <c r="T36" s="56">
        <f t="shared" si="2"/>
        <v>0</v>
      </c>
      <c r="U36" s="327">
        <f t="shared" si="3"/>
        <v>0</v>
      </c>
      <c r="V36" s="329">
        <f t="shared" si="4"/>
        <v>0</v>
      </c>
      <c r="W36" s="1576"/>
      <c r="X36" s="1577"/>
    </row>
    <row r="37" spans="2:24" ht="23.85" customHeight="1" x14ac:dyDescent="0.25">
      <c r="B37" s="1514" t="s">
        <v>1743</v>
      </c>
      <c r="C37" s="1515"/>
      <c r="D37" s="1515"/>
      <c r="E37" s="1515"/>
      <c r="F37" s="1515"/>
      <c r="G37" s="1515"/>
      <c r="H37" s="1515"/>
      <c r="I37" s="1515"/>
      <c r="J37" s="1515"/>
      <c r="K37" s="1515"/>
      <c r="L37" s="1515"/>
      <c r="M37" s="1515"/>
      <c r="N37" s="1515"/>
      <c r="O37" s="1515"/>
      <c r="P37" s="1515"/>
      <c r="Q37" s="1515"/>
      <c r="R37" s="1515"/>
      <c r="S37" s="1515"/>
      <c r="T37" s="1515"/>
      <c r="U37" s="1515"/>
      <c r="V37" s="1515"/>
      <c r="W37" s="1515"/>
      <c r="X37" s="1516"/>
    </row>
    <row r="38" spans="2:24" ht="23.85" customHeight="1" x14ac:dyDescent="0.25">
      <c r="B38" s="1514"/>
      <c r="C38" s="1515"/>
      <c r="D38" s="1515"/>
      <c r="E38" s="1515"/>
      <c r="F38" s="1515"/>
      <c r="G38" s="1515"/>
      <c r="H38" s="1515"/>
      <c r="I38" s="1515"/>
      <c r="J38" s="1515"/>
      <c r="K38" s="1515"/>
      <c r="L38" s="1515"/>
      <c r="M38" s="1515"/>
      <c r="N38" s="1515"/>
      <c r="O38" s="1515"/>
      <c r="P38" s="1515"/>
      <c r="Q38" s="1515"/>
      <c r="R38" s="1515"/>
      <c r="S38" s="1515"/>
      <c r="T38" s="1515"/>
      <c r="U38" s="1515"/>
      <c r="V38" s="1515"/>
      <c r="W38" s="1515"/>
      <c r="X38" s="1516"/>
    </row>
    <row r="39" spans="2:24" ht="0.75" customHeight="1" x14ac:dyDescent="0.25">
      <c r="B39" s="1514"/>
      <c r="C39" s="1515"/>
      <c r="D39" s="1515"/>
      <c r="E39" s="1515"/>
      <c r="F39" s="1515"/>
      <c r="G39" s="1515"/>
      <c r="H39" s="1515"/>
      <c r="I39" s="1515"/>
      <c r="J39" s="1515"/>
      <c r="K39" s="1515"/>
      <c r="L39" s="1515"/>
      <c r="M39" s="1515"/>
      <c r="N39" s="1515"/>
      <c r="O39" s="1515"/>
      <c r="P39" s="1515"/>
      <c r="Q39" s="1515"/>
      <c r="R39" s="1515"/>
      <c r="S39" s="1515"/>
      <c r="T39" s="1515"/>
      <c r="U39" s="1515"/>
      <c r="V39" s="1515"/>
      <c r="W39" s="1515"/>
      <c r="X39" s="1516"/>
    </row>
    <row r="40" spans="2:24" ht="33.75" customHeight="1" thickBot="1" x14ac:dyDescent="0.3">
      <c r="B40" s="1517"/>
      <c r="C40" s="1518"/>
      <c r="D40" s="1518"/>
      <c r="E40" s="1518"/>
      <c r="F40" s="1518"/>
      <c r="G40" s="1518"/>
      <c r="H40" s="1518"/>
      <c r="I40" s="1518"/>
      <c r="J40" s="1518"/>
      <c r="K40" s="1518"/>
      <c r="L40" s="1518"/>
      <c r="M40" s="1518"/>
      <c r="N40" s="1518"/>
      <c r="O40" s="1518"/>
      <c r="P40" s="1518"/>
      <c r="Q40" s="1518"/>
      <c r="R40" s="1518"/>
      <c r="S40" s="1518"/>
      <c r="T40" s="1518"/>
      <c r="U40" s="1518"/>
      <c r="V40" s="1518"/>
      <c r="W40" s="1518"/>
      <c r="X40" s="1519"/>
    </row>
    <row r="41" spans="2:24" ht="58.5" customHeight="1" thickTop="1" thickBot="1" x14ac:dyDescent="0.3">
      <c r="B41" s="1564"/>
      <c r="C41" s="1564"/>
      <c r="D41" s="1564"/>
      <c r="E41" s="1564"/>
      <c r="F41" s="1564"/>
      <c r="G41" s="1564"/>
      <c r="H41" s="1564"/>
      <c r="I41" s="1564"/>
      <c r="J41" s="1564"/>
      <c r="K41" s="1564"/>
      <c r="L41" s="1564"/>
      <c r="M41" s="1564"/>
      <c r="N41" s="1564"/>
      <c r="O41" s="1564"/>
      <c r="P41" s="1564"/>
      <c r="Q41" s="1564"/>
      <c r="R41" s="1564"/>
      <c r="S41" s="1564"/>
      <c r="T41" s="1564"/>
      <c r="U41" s="1564"/>
      <c r="V41" s="1564"/>
      <c r="W41" s="1564"/>
      <c r="X41" s="1564"/>
    </row>
    <row r="42" spans="2:24" ht="24" x14ac:dyDescent="0.4">
      <c r="C42" s="1546" t="s">
        <v>1744</v>
      </c>
      <c r="D42" s="1547"/>
      <c r="E42" s="1547"/>
      <c r="F42" s="1547"/>
      <c r="G42" s="1548"/>
    </row>
    <row r="43" spans="2:24" x14ac:dyDescent="0.25">
      <c r="C43" s="1549"/>
      <c r="D43" s="1550"/>
      <c r="E43" s="1550"/>
      <c r="F43" s="1550"/>
      <c r="G43" s="1551"/>
    </row>
    <row r="44" spans="2:24" x14ac:dyDescent="0.25">
      <c r="C44" s="1552"/>
      <c r="D44" s="1553"/>
      <c r="E44" s="1553"/>
      <c r="F44" s="1553"/>
      <c r="G44" s="1554"/>
    </row>
    <row r="45" spans="2:24" x14ac:dyDescent="0.25">
      <c r="C45" s="1552"/>
      <c r="D45" s="1553"/>
      <c r="E45" s="1553"/>
      <c r="F45" s="1553"/>
      <c r="G45" s="1554"/>
    </row>
    <row r="46" spans="2:24" ht="15.75" thickBot="1" x14ac:dyDescent="0.3">
      <c r="C46" s="1555"/>
      <c r="D46" s="1556"/>
      <c r="E46" s="1556"/>
      <c r="F46" s="1556"/>
      <c r="G46" s="1557"/>
    </row>
  </sheetData>
  <sheetProtection formatCells="0" formatColumns="0" formatRows="0" insertColumns="0" insertRows="0" insertHyperlinks="0" deleteRows="0" sort="0" autoFilter="0"/>
  <mergeCells count="29">
    <mergeCell ref="A1:Y1"/>
    <mergeCell ref="B41:X41"/>
    <mergeCell ref="N4:P4"/>
    <mergeCell ref="B5:X5"/>
    <mergeCell ref="B6:X6"/>
    <mergeCell ref="B7:J7"/>
    <mergeCell ref="L7:N7"/>
    <mergeCell ref="O7:R7"/>
    <mergeCell ref="T7:X7"/>
    <mergeCell ref="L9:Q9"/>
    <mergeCell ref="S9:X9"/>
    <mergeCell ref="S8:X8"/>
    <mergeCell ref="E9:J9"/>
    <mergeCell ref="C42:G42"/>
    <mergeCell ref="C43:G46"/>
    <mergeCell ref="B2:P2"/>
    <mergeCell ref="Q2:X4"/>
    <mergeCell ref="B3:P3"/>
    <mergeCell ref="B4:C4"/>
    <mergeCell ref="D4:J4"/>
    <mergeCell ref="K4:M4"/>
    <mergeCell ref="B10:X10"/>
    <mergeCell ref="B11:X11"/>
    <mergeCell ref="W15:X36"/>
    <mergeCell ref="B37:X38"/>
    <mergeCell ref="B39:X40"/>
    <mergeCell ref="B8:B9"/>
    <mergeCell ref="E8:J8"/>
    <mergeCell ref="L8:Q8"/>
  </mergeCells>
  <conditionalFormatting sqref="B2:B1048576">
    <cfRule type="duplicateValues" dxfId="122" priority="1"/>
  </conditionalFormatting>
  <pageMargins left="0.25" right="0.25" top="0.75" bottom="0.75" header="0.3" footer="0.3"/>
  <pageSetup scale="37"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1894E-E308-4EDC-8071-F5652FF9800A}">
  <sheetPr codeName="Sheet39">
    <pageSetUpPr fitToPage="1"/>
  </sheetPr>
  <dimension ref="A1:Z31"/>
  <sheetViews>
    <sheetView showGridLines="0"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60.5703125"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8" width="11.140625" style="58" customWidth="1"/>
    <col min="19" max="19" width="12" style="58" bestFit="1"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46.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43.5" customHeight="1" thickTop="1" thickBot="1" x14ac:dyDescent="0.3">
      <c r="B2" s="1504" t="s">
        <v>1680</v>
      </c>
      <c r="C2" s="1505"/>
      <c r="D2" s="1505"/>
      <c r="E2" s="1505"/>
      <c r="F2" s="1505"/>
      <c r="G2" s="1505"/>
      <c r="H2" s="1505"/>
      <c r="I2" s="1505"/>
      <c r="J2" s="1505"/>
      <c r="K2" s="1505"/>
      <c r="L2" s="1505"/>
      <c r="M2" s="1505"/>
      <c r="N2" s="1505"/>
      <c r="O2" s="1505"/>
      <c r="P2" s="1505"/>
      <c r="Q2" s="1498"/>
      <c r="R2" s="1499"/>
      <c r="S2" s="1499"/>
      <c r="T2" s="1499"/>
      <c r="U2" s="1499"/>
      <c r="V2" s="1499"/>
      <c r="W2" s="1499"/>
      <c r="X2" s="1499"/>
      <c r="Y2" s="1500"/>
      <c r="Z2" s="57"/>
    </row>
    <row r="3" spans="1:26"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c r="Z3" s="57"/>
    </row>
    <row r="4" spans="1:26" ht="40.9"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row>
    <row r="5" spans="1:26"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47.45" customHeight="1" thickTop="1" thickBot="1" x14ac:dyDescent="0.3">
      <c r="B6" s="1480"/>
      <c r="C6" s="1481"/>
      <c r="D6" s="1481"/>
      <c r="E6" s="1481"/>
      <c r="F6" s="1481"/>
      <c r="G6" s="1481"/>
      <c r="H6" s="1481"/>
      <c r="I6" s="1481"/>
      <c r="J6" s="1482"/>
      <c r="K6" s="1135">
        <v>110242</v>
      </c>
      <c r="L6" s="1483" t="s">
        <v>1681</v>
      </c>
      <c r="M6" s="1483"/>
      <c r="N6" s="1483"/>
      <c r="O6" s="1484" t="s">
        <v>1769</v>
      </c>
      <c r="P6" s="1485"/>
      <c r="Q6" s="1485"/>
      <c r="R6" s="1485"/>
      <c r="S6" s="556">
        <v>2.0537000000000001</v>
      </c>
      <c r="T6" s="1483" t="s">
        <v>1683</v>
      </c>
      <c r="U6" s="1483"/>
      <c r="V6" s="1483"/>
      <c r="W6" s="1483"/>
      <c r="X6" s="1483"/>
      <c r="Y6" s="1589"/>
    </row>
    <row r="7" spans="1:26" ht="66.7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8.25" customHeight="1" thickBot="1" x14ac:dyDescent="0.3">
      <c r="B8" s="48"/>
      <c r="C8" s="49"/>
      <c r="D8" s="50"/>
      <c r="E8" s="50"/>
      <c r="F8" s="50"/>
      <c r="G8" s="50"/>
      <c r="H8" s="50"/>
      <c r="I8" s="50"/>
      <c r="J8" s="51"/>
      <c r="K8" s="52">
        <f t="shared" ref="K8:V8" si="0">SUM(K10:K27)</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5.75"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18.75" customHeight="1" x14ac:dyDescent="0.25">
      <c r="B10" s="579">
        <v>5718</v>
      </c>
      <c r="C10" s="591" t="s">
        <v>2205</v>
      </c>
      <c r="D10" s="559">
        <v>1</v>
      </c>
      <c r="E10" s="560" t="s">
        <v>1747</v>
      </c>
      <c r="F10" s="560" t="s">
        <v>1747</v>
      </c>
      <c r="G10" s="561">
        <v>30</v>
      </c>
      <c r="H10" s="560">
        <v>240</v>
      </c>
      <c r="I10" s="561">
        <v>15</v>
      </c>
      <c r="J10" s="562">
        <f t="shared" ref="J10:J27" si="1">$S$6*I10</f>
        <v>30.805500000000002</v>
      </c>
      <c r="K10" s="993"/>
      <c r="L10" s="979"/>
      <c r="M10" s="979"/>
      <c r="N10" s="979"/>
      <c r="O10" s="979"/>
      <c r="P10" s="979"/>
      <c r="Q10" s="979"/>
      <c r="R10" s="979"/>
      <c r="S10" s="994"/>
      <c r="T10" s="54">
        <f t="shared" ref="T10:T27" si="2">SUM(K10:S10)</f>
        <v>0</v>
      </c>
      <c r="U10" s="3">
        <f t="shared" ref="U10:U27" si="3">T10*I10</f>
        <v>0</v>
      </c>
      <c r="V10" s="328">
        <f t="shared" ref="V10:V27" si="4">U10*$S$6</f>
        <v>0</v>
      </c>
      <c r="W10" s="1592" t="str">
        <f>_xlfn.CONCAT("$",'Total Sheet'!B34," per case for public LEAS / estimated $",'Total Sheet'!B35," for Nonpublic LEAs")</f>
        <v>$2.30 per case for public LEAS / estimated $5.36 for Nonpublic LEAs</v>
      </c>
      <c r="X10" s="1572" t="s">
        <v>1695</v>
      </c>
      <c r="Y10" s="1573"/>
    </row>
    <row r="11" spans="1:26" ht="18.75" x14ac:dyDescent="0.25">
      <c r="B11" s="581">
        <v>5705</v>
      </c>
      <c r="C11" s="570" t="s">
        <v>2206</v>
      </c>
      <c r="D11" s="565">
        <v>1</v>
      </c>
      <c r="E11" s="566" t="s">
        <v>1747</v>
      </c>
      <c r="F11" s="566" t="s">
        <v>1747</v>
      </c>
      <c r="G11" s="567">
        <v>30</v>
      </c>
      <c r="H11" s="566">
        <v>263</v>
      </c>
      <c r="I11" s="567">
        <v>15</v>
      </c>
      <c r="J11" s="568">
        <f t="shared" si="1"/>
        <v>30.805500000000002</v>
      </c>
      <c r="K11" s="995"/>
      <c r="L11" s="964"/>
      <c r="M11" s="964"/>
      <c r="N11" s="964"/>
      <c r="O11" s="964"/>
      <c r="P11" s="964"/>
      <c r="Q11" s="964"/>
      <c r="R11" s="964"/>
      <c r="S11" s="996"/>
      <c r="T11" s="55">
        <f t="shared" si="2"/>
        <v>0</v>
      </c>
      <c r="U11" s="2">
        <f t="shared" si="3"/>
        <v>0</v>
      </c>
      <c r="V11" s="13">
        <f t="shared" si="4"/>
        <v>0</v>
      </c>
      <c r="W11" s="1493"/>
      <c r="X11" s="1574"/>
      <c r="Y11" s="1575"/>
    </row>
    <row r="12" spans="1:26" ht="18.75" x14ac:dyDescent="0.25">
      <c r="B12" s="595">
        <v>5722</v>
      </c>
      <c r="C12" s="570" t="s">
        <v>2207</v>
      </c>
      <c r="D12" s="565">
        <v>1</v>
      </c>
      <c r="E12" s="566" t="s">
        <v>1747</v>
      </c>
      <c r="F12" s="566" t="s">
        <v>1747</v>
      </c>
      <c r="G12" s="567">
        <v>30</v>
      </c>
      <c r="H12" s="566">
        <v>262</v>
      </c>
      <c r="I12" s="567">
        <v>8.11</v>
      </c>
      <c r="J12" s="568">
        <f t="shared" si="1"/>
        <v>16.655507</v>
      </c>
      <c r="K12" s="995"/>
      <c r="L12" s="964"/>
      <c r="M12" s="964"/>
      <c r="N12" s="964"/>
      <c r="O12" s="964"/>
      <c r="P12" s="964"/>
      <c r="Q12" s="964"/>
      <c r="R12" s="964"/>
      <c r="S12" s="996"/>
      <c r="T12" s="55">
        <f t="shared" si="2"/>
        <v>0</v>
      </c>
      <c r="U12" s="2">
        <f t="shared" si="3"/>
        <v>0</v>
      </c>
      <c r="V12" s="13">
        <f t="shared" si="4"/>
        <v>0</v>
      </c>
      <c r="W12" s="1493"/>
      <c r="X12" s="1574"/>
      <c r="Y12" s="1575"/>
    </row>
    <row r="13" spans="1:26" ht="18.75" x14ac:dyDescent="0.25">
      <c r="B13" s="595">
        <v>5708</v>
      </c>
      <c r="C13" s="570" t="s">
        <v>2208</v>
      </c>
      <c r="D13" s="565">
        <v>1</v>
      </c>
      <c r="E13" s="566" t="s">
        <v>1747</v>
      </c>
      <c r="F13" s="566" t="s">
        <v>1747</v>
      </c>
      <c r="G13" s="567">
        <v>30</v>
      </c>
      <c r="H13" s="566">
        <v>263</v>
      </c>
      <c r="I13" s="567">
        <v>15</v>
      </c>
      <c r="J13" s="568">
        <f t="shared" si="1"/>
        <v>30.805500000000002</v>
      </c>
      <c r="K13" s="995"/>
      <c r="L13" s="964"/>
      <c r="M13" s="964"/>
      <c r="N13" s="964"/>
      <c r="O13" s="964"/>
      <c r="P13" s="964"/>
      <c r="Q13" s="964"/>
      <c r="R13" s="964"/>
      <c r="S13" s="996"/>
      <c r="T13" s="55">
        <f t="shared" si="2"/>
        <v>0</v>
      </c>
      <c r="U13" s="2">
        <f t="shared" si="3"/>
        <v>0</v>
      </c>
      <c r="V13" s="13">
        <f t="shared" si="4"/>
        <v>0</v>
      </c>
      <c r="W13" s="1493"/>
      <c r="X13" s="1574"/>
      <c r="Y13" s="1575"/>
    </row>
    <row r="14" spans="1:26" ht="18.75" x14ac:dyDescent="0.25">
      <c r="B14" s="595">
        <v>5715</v>
      </c>
      <c r="C14" s="570" t="s">
        <v>2209</v>
      </c>
      <c r="D14" s="565">
        <v>1</v>
      </c>
      <c r="E14" s="566" t="s">
        <v>1747</v>
      </c>
      <c r="F14" s="566" t="s">
        <v>1747</v>
      </c>
      <c r="G14" s="567">
        <v>30</v>
      </c>
      <c r="H14" s="566">
        <v>252</v>
      </c>
      <c r="I14" s="567">
        <v>8.1</v>
      </c>
      <c r="J14" s="568">
        <f t="shared" si="1"/>
        <v>16.634969999999999</v>
      </c>
      <c r="K14" s="995"/>
      <c r="L14" s="964"/>
      <c r="M14" s="964"/>
      <c r="N14" s="964"/>
      <c r="O14" s="964"/>
      <c r="P14" s="964"/>
      <c r="Q14" s="964"/>
      <c r="R14" s="964"/>
      <c r="S14" s="996"/>
      <c r="T14" s="55">
        <f t="shared" si="2"/>
        <v>0</v>
      </c>
      <c r="U14" s="2">
        <f t="shared" si="3"/>
        <v>0</v>
      </c>
      <c r="V14" s="13">
        <f t="shared" si="4"/>
        <v>0</v>
      </c>
      <c r="W14" s="1493"/>
      <c r="X14" s="1574"/>
      <c r="Y14" s="1575"/>
    </row>
    <row r="15" spans="1:26" ht="18.75" x14ac:dyDescent="0.25">
      <c r="B15" s="581">
        <v>5739</v>
      </c>
      <c r="C15" s="570" t="s">
        <v>2210</v>
      </c>
      <c r="D15" s="565">
        <v>0.5</v>
      </c>
      <c r="E15" s="566" t="s">
        <v>1747</v>
      </c>
      <c r="F15" s="566" t="s">
        <v>1747</v>
      </c>
      <c r="G15" s="567">
        <v>30</v>
      </c>
      <c r="H15" s="566">
        <v>263</v>
      </c>
      <c r="I15" s="567">
        <v>7.5</v>
      </c>
      <c r="J15" s="568">
        <f t="shared" si="1"/>
        <v>15.402750000000001</v>
      </c>
      <c r="K15" s="995"/>
      <c r="L15" s="964"/>
      <c r="M15" s="964"/>
      <c r="N15" s="964"/>
      <c r="O15" s="964"/>
      <c r="P15" s="964"/>
      <c r="Q15" s="964"/>
      <c r="R15" s="964"/>
      <c r="S15" s="996"/>
      <c r="T15" s="55">
        <f t="shared" si="2"/>
        <v>0</v>
      </c>
      <c r="U15" s="2">
        <f t="shared" si="3"/>
        <v>0</v>
      </c>
      <c r="V15" s="13">
        <f t="shared" si="4"/>
        <v>0</v>
      </c>
      <c r="W15" s="1493"/>
      <c r="X15" s="1574"/>
      <c r="Y15" s="1575"/>
    </row>
    <row r="16" spans="1:26" ht="18.75" x14ac:dyDescent="0.25">
      <c r="B16" s="595">
        <v>5731</v>
      </c>
      <c r="C16" s="570" t="s">
        <v>2211</v>
      </c>
      <c r="D16" s="565">
        <v>1</v>
      </c>
      <c r="E16" s="566" t="s">
        <v>1747</v>
      </c>
      <c r="F16" s="566" t="s">
        <v>1747</v>
      </c>
      <c r="G16" s="567">
        <v>30</v>
      </c>
      <c r="H16" s="566">
        <v>240</v>
      </c>
      <c r="I16" s="567">
        <v>15</v>
      </c>
      <c r="J16" s="568">
        <f t="shared" si="1"/>
        <v>30.805500000000002</v>
      </c>
      <c r="K16" s="995"/>
      <c r="L16" s="964"/>
      <c r="M16" s="964"/>
      <c r="N16" s="964"/>
      <c r="O16" s="964"/>
      <c r="P16" s="964"/>
      <c r="Q16" s="964"/>
      <c r="R16" s="964"/>
      <c r="S16" s="996"/>
      <c r="T16" s="55">
        <f t="shared" si="2"/>
        <v>0</v>
      </c>
      <c r="U16" s="2">
        <f t="shared" si="3"/>
        <v>0</v>
      </c>
      <c r="V16" s="13">
        <f t="shared" si="4"/>
        <v>0</v>
      </c>
      <c r="W16" s="1493"/>
      <c r="X16" s="1574"/>
      <c r="Y16" s="1575"/>
    </row>
    <row r="17" spans="2:25" ht="18.75" x14ac:dyDescent="0.25">
      <c r="B17" s="581">
        <v>5765</v>
      </c>
      <c r="C17" s="570" t="s">
        <v>2212</v>
      </c>
      <c r="D17" s="565">
        <v>2</v>
      </c>
      <c r="E17" s="566">
        <v>1</v>
      </c>
      <c r="F17" s="566" t="s">
        <v>1747</v>
      </c>
      <c r="G17" s="567">
        <v>30</v>
      </c>
      <c r="H17" s="566">
        <v>80</v>
      </c>
      <c r="I17" s="567">
        <v>5.12</v>
      </c>
      <c r="J17" s="568">
        <f t="shared" si="1"/>
        <v>10.514944</v>
      </c>
      <c r="K17" s="995"/>
      <c r="L17" s="964"/>
      <c r="M17" s="964"/>
      <c r="N17" s="964"/>
      <c r="O17" s="964"/>
      <c r="P17" s="964"/>
      <c r="Q17" s="964"/>
      <c r="R17" s="964"/>
      <c r="S17" s="996"/>
      <c r="T17" s="55">
        <f t="shared" si="2"/>
        <v>0</v>
      </c>
      <c r="U17" s="2">
        <f t="shared" si="3"/>
        <v>0</v>
      </c>
      <c r="V17" s="13">
        <f t="shared" si="4"/>
        <v>0</v>
      </c>
      <c r="W17" s="1493"/>
      <c r="X17" s="1574"/>
      <c r="Y17" s="1575"/>
    </row>
    <row r="18" spans="2:25" ht="18.75" x14ac:dyDescent="0.25">
      <c r="B18" s="595">
        <v>5759</v>
      </c>
      <c r="C18" s="570" t="s">
        <v>2213</v>
      </c>
      <c r="D18" s="565">
        <v>2</v>
      </c>
      <c r="E18" s="566">
        <v>1</v>
      </c>
      <c r="F18" s="566" t="s">
        <v>1747</v>
      </c>
      <c r="G18" s="567">
        <v>30</v>
      </c>
      <c r="H18" s="566">
        <v>80</v>
      </c>
      <c r="I18" s="567">
        <v>7.2</v>
      </c>
      <c r="J18" s="568">
        <f t="shared" si="1"/>
        <v>14.78664</v>
      </c>
      <c r="K18" s="995"/>
      <c r="L18" s="964"/>
      <c r="M18" s="964"/>
      <c r="N18" s="964"/>
      <c r="O18" s="964"/>
      <c r="P18" s="964"/>
      <c r="Q18" s="964"/>
      <c r="R18" s="964"/>
      <c r="S18" s="996"/>
      <c r="T18" s="55">
        <f t="shared" si="2"/>
        <v>0</v>
      </c>
      <c r="U18" s="2">
        <f t="shared" si="3"/>
        <v>0</v>
      </c>
      <c r="V18" s="13">
        <f t="shared" si="4"/>
        <v>0</v>
      </c>
      <c r="W18" s="1493"/>
      <c r="X18" s="1574"/>
      <c r="Y18" s="1575"/>
    </row>
    <row r="19" spans="2:25" ht="18.75" x14ac:dyDescent="0.25">
      <c r="B19" s="581">
        <v>5756</v>
      </c>
      <c r="C19" s="570" t="s">
        <v>2214</v>
      </c>
      <c r="D19" s="565">
        <v>2</v>
      </c>
      <c r="E19" s="566">
        <v>1</v>
      </c>
      <c r="F19" s="566" t="s">
        <v>1747</v>
      </c>
      <c r="G19" s="567">
        <v>30</v>
      </c>
      <c r="H19" s="566">
        <v>80</v>
      </c>
      <c r="I19" s="567">
        <v>5.12</v>
      </c>
      <c r="J19" s="568">
        <f t="shared" si="1"/>
        <v>10.514944</v>
      </c>
      <c r="K19" s="995"/>
      <c r="L19" s="964"/>
      <c r="M19" s="964"/>
      <c r="N19" s="964"/>
      <c r="O19" s="964"/>
      <c r="P19" s="964"/>
      <c r="Q19" s="964"/>
      <c r="R19" s="964"/>
      <c r="S19" s="996"/>
      <c r="T19" s="55">
        <f t="shared" si="2"/>
        <v>0</v>
      </c>
      <c r="U19" s="2">
        <f t="shared" si="3"/>
        <v>0</v>
      </c>
      <c r="V19" s="13">
        <f t="shared" si="4"/>
        <v>0</v>
      </c>
      <c r="W19" s="1493"/>
      <c r="X19" s="1574"/>
      <c r="Y19" s="1575"/>
    </row>
    <row r="20" spans="2:25" ht="18.75" x14ac:dyDescent="0.25">
      <c r="B20" s="581">
        <v>5757</v>
      </c>
      <c r="C20" s="570" t="s">
        <v>2215</v>
      </c>
      <c r="D20" s="565">
        <v>2</v>
      </c>
      <c r="E20" s="566">
        <v>1</v>
      </c>
      <c r="F20" s="566" t="s">
        <v>1747</v>
      </c>
      <c r="G20" s="567">
        <v>30</v>
      </c>
      <c r="H20" s="566">
        <v>80</v>
      </c>
      <c r="I20" s="567">
        <v>7.2</v>
      </c>
      <c r="J20" s="568">
        <f t="shared" si="1"/>
        <v>14.78664</v>
      </c>
      <c r="K20" s="995"/>
      <c r="L20" s="964"/>
      <c r="M20" s="964"/>
      <c r="N20" s="964"/>
      <c r="O20" s="964"/>
      <c r="P20" s="964"/>
      <c r="Q20" s="964"/>
      <c r="R20" s="964"/>
      <c r="S20" s="996"/>
      <c r="T20" s="55">
        <f t="shared" si="2"/>
        <v>0</v>
      </c>
      <c r="U20" s="2">
        <f t="shared" si="3"/>
        <v>0</v>
      </c>
      <c r="V20" s="13">
        <f t="shared" si="4"/>
        <v>0</v>
      </c>
      <c r="W20" s="1493"/>
      <c r="X20" s="1574"/>
      <c r="Y20" s="1575"/>
    </row>
    <row r="21" spans="2:25" ht="18.75" x14ac:dyDescent="0.25">
      <c r="B21" s="581">
        <v>5764</v>
      </c>
      <c r="C21" s="570" t="s">
        <v>2216</v>
      </c>
      <c r="D21" s="565">
        <v>2</v>
      </c>
      <c r="E21" s="566">
        <v>1</v>
      </c>
      <c r="F21" s="566" t="s">
        <v>1747</v>
      </c>
      <c r="G21" s="567">
        <v>30</v>
      </c>
      <c r="H21" s="566">
        <v>80</v>
      </c>
      <c r="I21" s="567">
        <v>5.12</v>
      </c>
      <c r="J21" s="568">
        <f t="shared" si="1"/>
        <v>10.514944</v>
      </c>
      <c r="K21" s="995"/>
      <c r="L21" s="964"/>
      <c r="M21" s="964"/>
      <c r="N21" s="964"/>
      <c r="O21" s="964"/>
      <c r="P21" s="964"/>
      <c r="Q21" s="964"/>
      <c r="R21" s="964"/>
      <c r="S21" s="996"/>
      <c r="T21" s="55">
        <f t="shared" si="2"/>
        <v>0</v>
      </c>
      <c r="U21" s="2">
        <f t="shared" si="3"/>
        <v>0</v>
      </c>
      <c r="V21" s="13">
        <f t="shared" si="4"/>
        <v>0</v>
      </c>
      <c r="W21" s="1493"/>
      <c r="X21" s="1574"/>
      <c r="Y21" s="1575"/>
    </row>
    <row r="22" spans="2:25" ht="18.75" x14ac:dyDescent="0.25">
      <c r="B22" s="581">
        <v>5773</v>
      </c>
      <c r="C22" s="570" t="s">
        <v>2217</v>
      </c>
      <c r="D22" s="565">
        <v>2</v>
      </c>
      <c r="E22" s="566">
        <v>1</v>
      </c>
      <c r="F22" s="566" t="s">
        <v>1747</v>
      </c>
      <c r="G22" s="567">
        <v>30</v>
      </c>
      <c r="H22" s="566">
        <v>80</v>
      </c>
      <c r="I22" s="567">
        <v>7.2</v>
      </c>
      <c r="J22" s="568">
        <f t="shared" si="1"/>
        <v>14.78664</v>
      </c>
      <c r="K22" s="995"/>
      <c r="L22" s="964"/>
      <c r="M22" s="964"/>
      <c r="N22" s="964"/>
      <c r="O22" s="964"/>
      <c r="P22" s="964"/>
      <c r="Q22" s="964"/>
      <c r="R22" s="964"/>
      <c r="S22" s="996"/>
      <c r="T22" s="55">
        <f t="shared" si="2"/>
        <v>0</v>
      </c>
      <c r="U22" s="2">
        <f t="shared" si="3"/>
        <v>0</v>
      </c>
      <c r="V22" s="13">
        <f t="shared" si="4"/>
        <v>0</v>
      </c>
      <c r="W22" s="1493"/>
      <c r="X22" s="1574"/>
      <c r="Y22" s="1575"/>
    </row>
    <row r="23" spans="2:25" ht="18.75" x14ac:dyDescent="0.25">
      <c r="B23" s="581">
        <v>5165</v>
      </c>
      <c r="C23" s="570" t="s">
        <v>2218</v>
      </c>
      <c r="D23" s="565">
        <v>2</v>
      </c>
      <c r="E23" s="566" t="s">
        <v>1747</v>
      </c>
      <c r="F23" s="566" t="s">
        <v>1747</v>
      </c>
      <c r="G23" s="567">
        <v>30</v>
      </c>
      <c r="H23" s="566">
        <v>128</v>
      </c>
      <c r="I23" s="567">
        <v>6</v>
      </c>
      <c r="J23" s="568">
        <f t="shared" si="1"/>
        <v>12.3222</v>
      </c>
      <c r="K23" s="995"/>
      <c r="L23" s="964"/>
      <c r="M23" s="964"/>
      <c r="N23" s="964"/>
      <c r="O23" s="964"/>
      <c r="P23" s="964"/>
      <c r="Q23" s="964"/>
      <c r="R23" s="964"/>
      <c r="S23" s="996"/>
      <c r="T23" s="55">
        <f t="shared" si="2"/>
        <v>0</v>
      </c>
      <c r="U23" s="2">
        <f t="shared" si="3"/>
        <v>0</v>
      </c>
      <c r="V23" s="13">
        <f t="shared" si="4"/>
        <v>0</v>
      </c>
      <c r="W23" s="1493"/>
      <c r="X23" s="1574"/>
      <c r="Y23" s="1575"/>
    </row>
    <row r="24" spans="2:25" ht="18.75" x14ac:dyDescent="0.25">
      <c r="B24" s="595">
        <v>5114</v>
      </c>
      <c r="C24" s="570" t="s">
        <v>2219</v>
      </c>
      <c r="D24" s="565">
        <v>2</v>
      </c>
      <c r="E24" s="566" t="s">
        <v>1747</v>
      </c>
      <c r="F24" s="566" t="s">
        <v>1747</v>
      </c>
      <c r="G24" s="567">
        <v>30</v>
      </c>
      <c r="H24" s="566">
        <v>80</v>
      </c>
      <c r="I24" s="567">
        <v>5.12</v>
      </c>
      <c r="J24" s="568">
        <f t="shared" si="1"/>
        <v>10.514944</v>
      </c>
      <c r="K24" s="995"/>
      <c r="L24" s="964"/>
      <c r="M24" s="964"/>
      <c r="N24" s="964"/>
      <c r="O24" s="964"/>
      <c r="P24" s="964"/>
      <c r="Q24" s="964"/>
      <c r="R24" s="964"/>
      <c r="S24" s="996"/>
      <c r="T24" s="55">
        <f t="shared" si="2"/>
        <v>0</v>
      </c>
      <c r="U24" s="2">
        <f t="shared" si="3"/>
        <v>0</v>
      </c>
      <c r="V24" s="13">
        <f t="shared" si="4"/>
        <v>0</v>
      </c>
      <c r="W24" s="1493"/>
      <c r="X24" s="1574"/>
      <c r="Y24" s="1575"/>
    </row>
    <row r="25" spans="2:25" ht="18.75" x14ac:dyDescent="0.25">
      <c r="B25" s="581">
        <v>5741</v>
      </c>
      <c r="C25" s="570" t="s">
        <v>2220</v>
      </c>
      <c r="D25" s="565">
        <v>1</v>
      </c>
      <c r="E25" s="566" t="s">
        <v>1747</v>
      </c>
      <c r="F25" s="566" t="s">
        <v>1747</v>
      </c>
      <c r="G25" s="567">
        <v>30</v>
      </c>
      <c r="H25" s="566">
        <v>262</v>
      </c>
      <c r="I25" s="567">
        <v>8.11</v>
      </c>
      <c r="J25" s="568">
        <f t="shared" si="1"/>
        <v>16.655507</v>
      </c>
      <c r="K25" s="995"/>
      <c r="L25" s="964"/>
      <c r="M25" s="964"/>
      <c r="N25" s="964"/>
      <c r="O25" s="964"/>
      <c r="P25" s="964"/>
      <c r="Q25" s="964"/>
      <c r="R25" s="964"/>
      <c r="S25" s="996"/>
      <c r="T25" s="55">
        <f t="shared" si="2"/>
        <v>0</v>
      </c>
      <c r="U25" s="2">
        <f t="shared" si="3"/>
        <v>0</v>
      </c>
      <c r="V25" s="13">
        <f t="shared" si="4"/>
        <v>0</v>
      </c>
      <c r="W25" s="1493"/>
      <c r="X25" s="1574"/>
      <c r="Y25" s="1575"/>
    </row>
    <row r="26" spans="2:25" ht="18.75" x14ac:dyDescent="0.25">
      <c r="B26" s="595">
        <v>5742</v>
      </c>
      <c r="C26" s="570" t="s">
        <v>2221</v>
      </c>
      <c r="D26" s="565">
        <v>1</v>
      </c>
      <c r="E26" s="566" t="s">
        <v>1747</v>
      </c>
      <c r="F26" s="566" t="s">
        <v>1747</v>
      </c>
      <c r="G26" s="567">
        <v>30</v>
      </c>
      <c r="H26" s="566">
        <v>240</v>
      </c>
      <c r="I26" s="567">
        <v>15</v>
      </c>
      <c r="J26" s="568">
        <f t="shared" si="1"/>
        <v>30.805500000000002</v>
      </c>
      <c r="K26" s="995"/>
      <c r="L26" s="964"/>
      <c r="M26" s="964"/>
      <c r="N26" s="964"/>
      <c r="O26" s="964"/>
      <c r="P26" s="964"/>
      <c r="Q26" s="964"/>
      <c r="R26" s="964"/>
      <c r="S26" s="996"/>
      <c r="T26" s="55">
        <f t="shared" si="2"/>
        <v>0</v>
      </c>
      <c r="U26" s="2">
        <f t="shared" si="3"/>
        <v>0</v>
      </c>
      <c r="V26" s="13">
        <f t="shared" si="4"/>
        <v>0</v>
      </c>
      <c r="W26" s="1493"/>
      <c r="X26" s="1574"/>
      <c r="Y26" s="1575"/>
    </row>
    <row r="27" spans="2:25" ht="19.5" thickBot="1" x14ac:dyDescent="0.3">
      <c r="B27" s="596">
        <v>5734</v>
      </c>
      <c r="C27" s="572" t="s">
        <v>2222</v>
      </c>
      <c r="D27" s="573">
        <v>1</v>
      </c>
      <c r="E27" s="574" t="s">
        <v>1747</v>
      </c>
      <c r="F27" s="574" t="s">
        <v>1747</v>
      </c>
      <c r="G27" s="576">
        <v>30</v>
      </c>
      <c r="H27" s="574">
        <v>263</v>
      </c>
      <c r="I27" s="576">
        <v>15</v>
      </c>
      <c r="J27" s="577">
        <f t="shared" si="1"/>
        <v>30.805500000000002</v>
      </c>
      <c r="K27" s="997"/>
      <c r="L27" s="998"/>
      <c r="M27" s="998"/>
      <c r="N27" s="998"/>
      <c r="O27" s="998"/>
      <c r="P27" s="998"/>
      <c r="Q27" s="998"/>
      <c r="R27" s="998"/>
      <c r="S27" s="999"/>
      <c r="T27" s="56">
        <f t="shared" si="2"/>
        <v>0</v>
      </c>
      <c r="U27" s="1">
        <f t="shared" si="3"/>
        <v>0</v>
      </c>
      <c r="V27" s="329">
        <f t="shared" si="4"/>
        <v>0</v>
      </c>
      <c r="W27" s="1593"/>
      <c r="X27" s="1576"/>
      <c r="Y27" s="1577"/>
    </row>
    <row r="28" spans="2:25" ht="70.900000000000006" customHeight="1" thickBot="1" x14ac:dyDescent="0.3">
      <c r="B28" s="59"/>
      <c r="C28" s="60"/>
      <c r="D28" s="61"/>
      <c r="E28" s="61"/>
      <c r="F28" s="61"/>
      <c r="G28" s="61"/>
      <c r="H28" s="61"/>
      <c r="I28" s="61"/>
      <c r="J28" s="62"/>
      <c r="K28" s="63"/>
      <c r="L28" s="63"/>
      <c r="M28" s="63"/>
      <c r="N28" s="63"/>
      <c r="O28" s="63"/>
      <c r="P28" s="63"/>
      <c r="Q28" s="63"/>
      <c r="R28" s="63"/>
      <c r="S28" s="63"/>
      <c r="T28" s="64"/>
      <c r="U28" s="65"/>
      <c r="V28" s="66"/>
      <c r="W28" s="66"/>
      <c r="X28" s="66"/>
      <c r="Y28" s="67"/>
    </row>
    <row r="29" spans="2:25" ht="15.75" thickTop="1" x14ac:dyDescent="0.25">
      <c r="K29" s="69"/>
      <c r="L29" s="69"/>
      <c r="M29" s="69"/>
      <c r="N29" s="69"/>
      <c r="O29" s="69"/>
      <c r="P29" s="69"/>
      <c r="Q29" s="69"/>
      <c r="R29" s="69"/>
      <c r="S29" s="69"/>
      <c r="T29" s="69"/>
      <c r="U29" s="70"/>
      <c r="V29" s="71"/>
      <c r="W29" s="71"/>
    </row>
    <row r="31" spans="2:25" ht="21" customHeight="1" x14ac:dyDescent="0.25"/>
  </sheetData>
  <sheetProtection formatCells="0" formatColumns="0" formatRows="0" insertColumns="0" insertRows="0" insertHyperlinks="0" deleteRows="0" sort="0" autoFilter="0"/>
  <mergeCells count="16">
    <mergeCell ref="A1:Y1"/>
    <mergeCell ref="X10:Y27"/>
    <mergeCell ref="B5:Y5"/>
    <mergeCell ref="B6:J6"/>
    <mergeCell ref="L6:N6"/>
    <mergeCell ref="O6:R6"/>
    <mergeCell ref="T6:Y6"/>
    <mergeCell ref="B9:Y9"/>
    <mergeCell ref="W10:W27"/>
    <mergeCell ref="B2:P2"/>
    <mergeCell ref="Q2:Y4"/>
    <mergeCell ref="B3:P3"/>
    <mergeCell ref="B4:C4"/>
    <mergeCell ref="D4:J4"/>
    <mergeCell ref="K4:M4"/>
    <mergeCell ref="N4:P4"/>
  </mergeCells>
  <conditionalFormatting sqref="B2">
    <cfRule type="duplicateValues" dxfId="121" priority="2"/>
  </conditionalFormatting>
  <conditionalFormatting sqref="B3:B1048576">
    <cfRule type="duplicateValues" dxfId="120" priority="3"/>
  </conditionalFormatting>
  <conditionalFormatting sqref="Z10:Z27">
    <cfRule type="containsText" dxfId="119" priority="1" operator="containsText" text="Error">
      <formula>NOT(ISERROR(SEARCH("Error",Z10)))</formula>
    </cfRule>
  </conditionalFormatting>
  <pageMargins left="0.25" right="0.25" top="0.75" bottom="0.75" header="0.3" footer="0.3"/>
  <pageSetup scale="3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B0490-7A14-4543-9608-3EF680486F1D}">
  <sheetPr codeName="Sheet40">
    <pageSetUpPr fitToPage="1"/>
  </sheetPr>
  <dimension ref="A1:Y54"/>
  <sheetViews>
    <sheetView showGridLines="0" topLeftCell="A11"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66.5703125"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110242</v>
      </c>
      <c r="L7" s="1542" t="s">
        <v>1681</v>
      </c>
      <c r="M7" s="1542"/>
      <c r="N7" s="1542"/>
      <c r="O7" s="1543" t="s">
        <v>1769</v>
      </c>
      <c r="P7" s="1578"/>
      <c r="Q7" s="1578"/>
      <c r="R7" s="1578"/>
      <c r="S7" s="589">
        <v>2.0537000000000001</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SUM(U15:U44)</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SUM(K15:K76)</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x14ac:dyDescent="0.25">
      <c r="B15" s="590">
        <v>5718</v>
      </c>
      <c r="C15" s="591" t="s">
        <v>2205</v>
      </c>
      <c r="D15" s="559">
        <v>1</v>
      </c>
      <c r="E15" s="560" t="s">
        <v>1747</v>
      </c>
      <c r="F15" s="560" t="s">
        <v>1747</v>
      </c>
      <c r="G15" s="561">
        <v>30</v>
      </c>
      <c r="H15" s="560">
        <v>240</v>
      </c>
      <c r="I15" s="561">
        <v>15</v>
      </c>
      <c r="J15" s="580">
        <f t="shared" ref="J15:J44" si="1">$S$7*I15</f>
        <v>30.805500000000002</v>
      </c>
      <c r="K15" s="993"/>
      <c r="L15" s="979"/>
      <c r="M15" s="979"/>
      <c r="N15" s="979"/>
      <c r="O15" s="979"/>
      <c r="P15" s="979"/>
      <c r="Q15" s="979"/>
      <c r="R15" s="979"/>
      <c r="S15" s="994"/>
      <c r="T15" s="54">
        <f t="shared" ref="T15:T44" si="2">SUM(K15:S15)</f>
        <v>0</v>
      </c>
      <c r="U15" s="325">
        <f t="shared" ref="U15:U44" si="3">T15*I15</f>
        <v>0</v>
      </c>
      <c r="V15" s="328">
        <f t="shared" ref="V15:V44" si="4">U15*$S$7</f>
        <v>0</v>
      </c>
      <c r="W15" s="1572" t="s">
        <v>1695</v>
      </c>
      <c r="X15" s="1573"/>
    </row>
    <row r="16" spans="1:25" ht="19.5" customHeight="1" x14ac:dyDescent="0.25">
      <c r="B16" s="592">
        <v>5705</v>
      </c>
      <c r="C16" s="570" t="s">
        <v>2206</v>
      </c>
      <c r="D16" s="565">
        <v>1</v>
      </c>
      <c r="E16" s="566" t="s">
        <v>1747</v>
      </c>
      <c r="F16" s="566" t="s">
        <v>1747</v>
      </c>
      <c r="G16" s="567">
        <v>30</v>
      </c>
      <c r="H16" s="566">
        <v>263</v>
      </c>
      <c r="I16" s="567">
        <v>15</v>
      </c>
      <c r="J16" s="568">
        <f t="shared" si="1"/>
        <v>30.805500000000002</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593">
        <v>5722</v>
      </c>
      <c r="C17" s="570" t="s">
        <v>2207</v>
      </c>
      <c r="D17" s="565">
        <v>1</v>
      </c>
      <c r="E17" s="566" t="s">
        <v>1747</v>
      </c>
      <c r="F17" s="566" t="s">
        <v>1747</v>
      </c>
      <c r="G17" s="567">
        <v>30</v>
      </c>
      <c r="H17" s="566">
        <v>262</v>
      </c>
      <c r="I17" s="567">
        <v>8.11</v>
      </c>
      <c r="J17" s="568">
        <f t="shared" si="1"/>
        <v>16.655507</v>
      </c>
      <c r="K17" s="995"/>
      <c r="L17" s="964"/>
      <c r="M17" s="964"/>
      <c r="N17" s="964"/>
      <c r="O17" s="964"/>
      <c r="P17" s="964"/>
      <c r="Q17" s="964"/>
      <c r="R17" s="964"/>
      <c r="S17" s="996"/>
      <c r="T17" s="55">
        <f t="shared" si="2"/>
        <v>0</v>
      </c>
      <c r="U17" s="326">
        <f t="shared" si="3"/>
        <v>0</v>
      </c>
      <c r="V17" s="13">
        <f t="shared" si="4"/>
        <v>0</v>
      </c>
      <c r="W17" s="1574"/>
      <c r="X17" s="1575"/>
    </row>
    <row r="18" spans="2:24" ht="19.5" customHeight="1" x14ac:dyDescent="0.25">
      <c r="B18" s="593">
        <v>5708</v>
      </c>
      <c r="C18" s="570" t="s">
        <v>2208</v>
      </c>
      <c r="D18" s="565">
        <v>1</v>
      </c>
      <c r="E18" s="566" t="s">
        <v>1747</v>
      </c>
      <c r="F18" s="566" t="s">
        <v>1747</v>
      </c>
      <c r="G18" s="567">
        <v>30</v>
      </c>
      <c r="H18" s="566">
        <v>263</v>
      </c>
      <c r="I18" s="567">
        <v>15</v>
      </c>
      <c r="J18" s="568">
        <f t="shared" si="1"/>
        <v>30.805500000000002</v>
      </c>
      <c r="K18" s="995"/>
      <c r="L18" s="964"/>
      <c r="M18" s="964"/>
      <c r="N18" s="964"/>
      <c r="O18" s="964"/>
      <c r="P18" s="964"/>
      <c r="Q18" s="964"/>
      <c r="R18" s="964"/>
      <c r="S18" s="996"/>
      <c r="T18" s="55">
        <f t="shared" si="2"/>
        <v>0</v>
      </c>
      <c r="U18" s="326">
        <f t="shared" si="3"/>
        <v>0</v>
      </c>
      <c r="V18" s="13">
        <f t="shared" si="4"/>
        <v>0</v>
      </c>
      <c r="W18" s="1574"/>
      <c r="X18" s="1575"/>
    </row>
    <row r="19" spans="2:24" ht="19.5" customHeight="1" x14ac:dyDescent="0.25">
      <c r="B19" s="593">
        <v>5715</v>
      </c>
      <c r="C19" s="570" t="s">
        <v>2209</v>
      </c>
      <c r="D19" s="565">
        <v>1</v>
      </c>
      <c r="E19" s="566" t="s">
        <v>1747</v>
      </c>
      <c r="F19" s="566" t="s">
        <v>1747</v>
      </c>
      <c r="G19" s="567">
        <v>30</v>
      </c>
      <c r="H19" s="566">
        <v>252</v>
      </c>
      <c r="I19" s="567">
        <v>8.1</v>
      </c>
      <c r="J19" s="568">
        <f t="shared" si="1"/>
        <v>16.634969999999999</v>
      </c>
      <c r="K19" s="995"/>
      <c r="L19" s="964"/>
      <c r="M19" s="964"/>
      <c r="N19" s="964"/>
      <c r="O19" s="964"/>
      <c r="P19" s="964"/>
      <c r="Q19" s="964"/>
      <c r="R19" s="964"/>
      <c r="S19" s="996"/>
      <c r="T19" s="55">
        <f t="shared" si="2"/>
        <v>0</v>
      </c>
      <c r="U19" s="326">
        <f t="shared" si="3"/>
        <v>0</v>
      </c>
      <c r="V19" s="13">
        <f t="shared" si="4"/>
        <v>0</v>
      </c>
      <c r="W19" s="1574"/>
      <c r="X19" s="1575"/>
    </row>
    <row r="20" spans="2:24" ht="19.5" customHeight="1" x14ac:dyDescent="0.25">
      <c r="B20" s="593">
        <v>5739</v>
      </c>
      <c r="C20" s="570" t="s">
        <v>2210</v>
      </c>
      <c r="D20" s="565">
        <v>0.5</v>
      </c>
      <c r="E20" s="566" t="s">
        <v>1747</v>
      </c>
      <c r="F20" s="566" t="s">
        <v>1747</v>
      </c>
      <c r="G20" s="567">
        <v>30</v>
      </c>
      <c r="H20" s="566">
        <v>263</v>
      </c>
      <c r="I20" s="567">
        <v>7.5</v>
      </c>
      <c r="J20" s="568">
        <f t="shared" si="1"/>
        <v>15.402750000000001</v>
      </c>
      <c r="K20" s="995"/>
      <c r="L20" s="964"/>
      <c r="M20" s="964"/>
      <c r="N20" s="964"/>
      <c r="O20" s="964"/>
      <c r="P20" s="964"/>
      <c r="Q20" s="964"/>
      <c r="R20" s="964"/>
      <c r="S20" s="996"/>
      <c r="T20" s="55">
        <f t="shared" si="2"/>
        <v>0</v>
      </c>
      <c r="U20" s="326">
        <f t="shared" si="3"/>
        <v>0</v>
      </c>
      <c r="V20" s="13">
        <f t="shared" si="4"/>
        <v>0</v>
      </c>
      <c r="W20" s="1574"/>
      <c r="X20" s="1575"/>
    </row>
    <row r="21" spans="2:24" ht="19.5" customHeight="1" x14ac:dyDescent="0.25">
      <c r="B21" s="593">
        <v>5731</v>
      </c>
      <c r="C21" s="570" t="s">
        <v>2211</v>
      </c>
      <c r="D21" s="565">
        <v>1</v>
      </c>
      <c r="E21" s="566" t="s">
        <v>1747</v>
      </c>
      <c r="F21" s="566" t="s">
        <v>1747</v>
      </c>
      <c r="G21" s="567">
        <v>30</v>
      </c>
      <c r="H21" s="566">
        <v>240</v>
      </c>
      <c r="I21" s="567">
        <v>15</v>
      </c>
      <c r="J21" s="568">
        <f t="shared" si="1"/>
        <v>30.805500000000002</v>
      </c>
      <c r="K21" s="995"/>
      <c r="L21" s="964"/>
      <c r="M21" s="964"/>
      <c r="N21" s="964"/>
      <c r="O21" s="964"/>
      <c r="P21" s="964"/>
      <c r="Q21" s="964"/>
      <c r="R21" s="964"/>
      <c r="S21" s="996"/>
      <c r="T21" s="55">
        <f t="shared" si="2"/>
        <v>0</v>
      </c>
      <c r="U21" s="326">
        <f t="shared" si="3"/>
        <v>0</v>
      </c>
      <c r="V21" s="13">
        <f t="shared" si="4"/>
        <v>0</v>
      </c>
      <c r="W21" s="1574"/>
      <c r="X21" s="1575"/>
    </row>
    <row r="22" spans="2:24" ht="19.5" customHeight="1" x14ac:dyDescent="0.25">
      <c r="B22" s="593">
        <v>5765</v>
      </c>
      <c r="C22" s="570" t="s">
        <v>2212</v>
      </c>
      <c r="D22" s="565">
        <v>2</v>
      </c>
      <c r="E22" s="566">
        <v>1</v>
      </c>
      <c r="F22" s="566" t="s">
        <v>1747</v>
      </c>
      <c r="G22" s="567">
        <v>30</v>
      </c>
      <c r="H22" s="566">
        <v>80</v>
      </c>
      <c r="I22" s="567">
        <v>5.12</v>
      </c>
      <c r="J22" s="568">
        <f t="shared" si="1"/>
        <v>10.514944</v>
      </c>
      <c r="K22" s="995"/>
      <c r="L22" s="964"/>
      <c r="M22" s="964"/>
      <c r="N22" s="964"/>
      <c r="O22" s="964"/>
      <c r="P22" s="964"/>
      <c r="Q22" s="964"/>
      <c r="R22" s="964"/>
      <c r="S22" s="996"/>
      <c r="T22" s="55">
        <f t="shared" si="2"/>
        <v>0</v>
      </c>
      <c r="U22" s="326">
        <f t="shared" si="3"/>
        <v>0</v>
      </c>
      <c r="V22" s="13">
        <f t="shared" si="4"/>
        <v>0</v>
      </c>
      <c r="W22" s="1574"/>
      <c r="X22" s="1575"/>
    </row>
    <row r="23" spans="2:24" ht="19.5" customHeight="1" x14ac:dyDescent="0.25">
      <c r="B23" s="593">
        <v>5759</v>
      </c>
      <c r="C23" s="570" t="s">
        <v>2213</v>
      </c>
      <c r="D23" s="565">
        <v>2</v>
      </c>
      <c r="E23" s="566">
        <v>1</v>
      </c>
      <c r="F23" s="566" t="s">
        <v>1747</v>
      </c>
      <c r="G23" s="567">
        <v>30</v>
      </c>
      <c r="H23" s="566">
        <v>80</v>
      </c>
      <c r="I23" s="567">
        <v>7.2</v>
      </c>
      <c r="J23" s="568">
        <f t="shared" si="1"/>
        <v>14.78664</v>
      </c>
      <c r="K23" s="995"/>
      <c r="L23" s="964"/>
      <c r="M23" s="964"/>
      <c r="N23" s="964"/>
      <c r="O23" s="964"/>
      <c r="P23" s="964"/>
      <c r="Q23" s="964"/>
      <c r="R23" s="964"/>
      <c r="S23" s="996"/>
      <c r="T23" s="55">
        <f t="shared" si="2"/>
        <v>0</v>
      </c>
      <c r="U23" s="326">
        <f t="shared" si="3"/>
        <v>0</v>
      </c>
      <c r="V23" s="13">
        <f t="shared" si="4"/>
        <v>0</v>
      </c>
      <c r="W23" s="1574"/>
      <c r="X23" s="1575"/>
    </row>
    <row r="24" spans="2:24" ht="19.5" customHeight="1" x14ac:dyDescent="0.25">
      <c r="B24" s="592">
        <v>5756</v>
      </c>
      <c r="C24" s="570" t="s">
        <v>2214</v>
      </c>
      <c r="D24" s="565">
        <v>2</v>
      </c>
      <c r="E24" s="566">
        <v>1</v>
      </c>
      <c r="F24" s="566" t="s">
        <v>1747</v>
      </c>
      <c r="G24" s="567">
        <v>30</v>
      </c>
      <c r="H24" s="566">
        <v>80</v>
      </c>
      <c r="I24" s="567">
        <v>5.12</v>
      </c>
      <c r="J24" s="568">
        <f t="shared" si="1"/>
        <v>10.514944</v>
      </c>
      <c r="K24" s="995"/>
      <c r="L24" s="964"/>
      <c r="M24" s="964"/>
      <c r="N24" s="964"/>
      <c r="O24" s="964"/>
      <c r="P24" s="964"/>
      <c r="Q24" s="964"/>
      <c r="R24" s="964"/>
      <c r="S24" s="996"/>
      <c r="T24" s="55">
        <f t="shared" si="2"/>
        <v>0</v>
      </c>
      <c r="U24" s="326">
        <f t="shared" si="3"/>
        <v>0</v>
      </c>
      <c r="V24" s="13">
        <f t="shared" si="4"/>
        <v>0</v>
      </c>
      <c r="W24" s="1574"/>
      <c r="X24" s="1575"/>
    </row>
    <row r="25" spans="2:24" ht="19.5" customHeight="1" x14ac:dyDescent="0.25">
      <c r="B25" s="593">
        <v>5757</v>
      </c>
      <c r="C25" s="570" t="s">
        <v>2215</v>
      </c>
      <c r="D25" s="565">
        <v>2</v>
      </c>
      <c r="E25" s="566">
        <v>1</v>
      </c>
      <c r="F25" s="566" t="s">
        <v>1747</v>
      </c>
      <c r="G25" s="567">
        <v>30</v>
      </c>
      <c r="H25" s="566">
        <v>80</v>
      </c>
      <c r="I25" s="567">
        <v>7.2</v>
      </c>
      <c r="J25" s="568">
        <f t="shared" si="1"/>
        <v>14.78664</v>
      </c>
      <c r="K25" s="995"/>
      <c r="L25" s="964"/>
      <c r="M25" s="964"/>
      <c r="N25" s="964"/>
      <c r="O25" s="964"/>
      <c r="P25" s="964"/>
      <c r="Q25" s="964"/>
      <c r="R25" s="964"/>
      <c r="S25" s="996"/>
      <c r="T25" s="55">
        <f t="shared" si="2"/>
        <v>0</v>
      </c>
      <c r="U25" s="326">
        <f t="shared" si="3"/>
        <v>0</v>
      </c>
      <c r="V25" s="13">
        <f t="shared" si="4"/>
        <v>0</v>
      </c>
      <c r="W25" s="1574"/>
      <c r="X25" s="1575"/>
    </row>
    <row r="26" spans="2:24" ht="19.5" customHeight="1" x14ac:dyDescent="0.25">
      <c r="B26" s="593">
        <v>5764</v>
      </c>
      <c r="C26" s="570" t="s">
        <v>2216</v>
      </c>
      <c r="D26" s="565">
        <v>2</v>
      </c>
      <c r="E26" s="566">
        <v>1</v>
      </c>
      <c r="F26" s="566" t="s">
        <v>1747</v>
      </c>
      <c r="G26" s="567">
        <v>30</v>
      </c>
      <c r="H26" s="566">
        <v>80</v>
      </c>
      <c r="I26" s="567">
        <v>5.12</v>
      </c>
      <c r="J26" s="568">
        <f t="shared" si="1"/>
        <v>10.514944</v>
      </c>
      <c r="K26" s="995"/>
      <c r="L26" s="964"/>
      <c r="M26" s="964"/>
      <c r="N26" s="964"/>
      <c r="O26" s="964"/>
      <c r="P26" s="964"/>
      <c r="Q26" s="964"/>
      <c r="R26" s="964"/>
      <c r="S26" s="996"/>
      <c r="T26" s="55">
        <f t="shared" si="2"/>
        <v>0</v>
      </c>
      <c r="U26" s="326">
        <f t="shared" si="3"/>
        <v>0</v>
      </c>
      <c r="V26" s="13">
        <f t="shared" si="4"/>
        <v>0</v>
      </c>
      <c r="W26" s="1574"/>
      <c r="X26" s="1575"/>
    </row>
    <row r="27" spans="2:24" ht="19.5" customHeight="1" x14ac:dyDescent="0.25">
      <c r="B27" s="593">
        <v>5773</v>
      </c>
      <c r="C27" s="570" t="s">
        <v>2217</v>
      </c>
      <c r="D27" s="565">
        <v>2</v>
      </c>
      <c r="E27" s="566">
        <v>1</v>
      </c>
      <c r="F27" s="566" t="s">
        <v>1747</v>
      </c>
      <c r="G27" s="567">
        <v>30</v>
      </c>
      <c r="H27" s="566">
        <v>80</v>
      </c>
      <c r="I27" s="567">
        <v>7.2</v>
      </c>
      <c r="J27" s="568">
        <f t="shared" si="1"/>
        <v>14.78664</v>
      </c>
      <c r="K27" s="995"/>
      <c r="L27" s="964"/>
      <c r="M27" s="964"/>
      <c r="N27" s="964"/>
      <c r="O27" s="964"/>
      <c r="P27" s="964"/>
      <c r="Q27" s="964"/>
      <c r="R27" s="964"/>
      <c r="S27" s="996"/>
      <c r="T27" s="55">
        <f t="shared" si="2"/>
        <v>0</v>
      </c>
      <c r="U27" s="326">
        <f t="shared" si="3"/>
        <v>0</v>
      </c>
      <c r="V27" s="13">
        <f t="shared" si="4"/>
        <v>0</v>
      </c>
      <c r="W27" s="1574"/>
      <c r="X27" s="1575"/>
    </row>
    <row r="28" spans="2:24" ht="19.5" customHeight="1" x14ac:dyDescent="0.25">
      <c r="B28" s="593">
        <v>5165</v>
      </c>
      <c r="C28" s="570" t="s">
        <v>2218</v>
      </c>
      <c r="D28" s="565">
        <v>2</v>
      </c>
      <c r="E28" s="566" t="s">
        <v>1747</v>
      </c>
      <c r="F28" s="566" t="s">
        <v>1747</v>
      </c>
      <c r="G28" s="567">
        <v>30</v>
      </c>
      <c r="H28" s="566">
        <v>128</v>
      </c>
      <c r="I28" s="567">
        <v>6</v>
      </c>
      <c r="J28" s="568">
        <f t="shared" si="1"/>
        <v>12.3222</v>
      </c>
      <c r="K28" s="995"/>
      <c r="L28" s="964"/>
      <c r="M28" s="964"/>
      <c r="N28" s="964"/>
      <c r="O28" s="964"/>
      <c r="P28" s="964"/>
      <c r="Q28" s="964"/>
      <c r="R28" s="964"/>
      <c r="S28" s="996"/>
      <c r="T28" s="55">
        <f t="shared" si="2"/>
        <v>0</v>
      </c>
      <c r="U28" s="326">
        <f t="shared" si="3"/>
        <v>0</v>
      </c>
      <c r="V28" s="13">
        <f t="shared" si="4"/>
        <v>0</v>
      </c>
      <c r="W28" s="1574"/>
      <c r="X28" s="1575"/>
    </row>
    <row r="29" spans="2:24" ht="19.5" customHeight="1" x14ac:dyDescent="0.25">
      <c r="B29" s="593">
        <v>5114</v>
      </c>
      <c r="C29" s="570" t="s">
        <v>2219</v>
      </c>
      <c r="D29" s="565">
        <v>2</v>
      </c>
      <c r="E29" s="566" t="s">
        <v>1747</v>
      </c>
      <c r="F29" s="566" t="s">
        <v>1747</v>
      </c>
      <c r="G29" s="567">
        <v>30</v>
      </c>
      <c r="H29" s="566">
        <v>80</v>
      </c>
      <c r="I29" s="567">
        <v>5.12</v>
      </c>
      <c r="J29" s="568">
        <f t="shared" si="1"/>
        <v>10.514944</v>
      </c>
      <c r="K29" s="995"/>
      <c r="L29" s="964"/>
      <c r="M29" s="964"/>
      <c r="N29" s="964"/>
      <c r="O29" s="964"/>
      <c r="P29" s="964"/>
      <c r="Q29" s="964"/>
      <c r="R29" s="964"/>
      <c r="S29" s="996"/>
      <c r="T29" s="55">
        <f t="shared" si="2"/>
        <v>0</v>
      </c>
      <c r="U29" s="326">
        <f t="shared" si="3"/>
        <v>0</v>
      </c>
      <c r="V29" s="13">
        <f t="shared" si="4"/>
        <v>0</v>
      </c>
      <c r="W29" s="1574"/>
      <c r="X29" s="1575"/>
    </row>
    <row r="30" spans="2:24" ht="19.5" customHeight="1" x14ac:dyDescent="0.25">
      <c r="B30" s="593">
        <v>5741</v>
      </c>
      <c r="C30" s="570" t="s">
        <v>2220</v>
      </c>
      <c r="D30" s="565">
        <v>1</v>
      </c>
      <c r="E30" s="566" t="s">
        <v>1747</v>
      </c>
      <c r="F30" s="566" t="s">
        <v>1747</v>
      </c>
      <c r="G30" s="567">
        <v>30</v>
      </c>
      <c r="H30" s="566">
        <v>262</v>
      </c>
      <c r="I30" s="567">
        <v>8.11</v>
      </c>
      <c r="J30" s="568">
        <f t="shared" si="1"/>
        <v>16.655507</v>
      </c>
      <c r="K30" s="995"/>
      <c r="L30" s="964"/>
      <c r="M30" s="964"/>
      <c r="N30" s="964"/>
      <c r="O30" s="964"/>
      <c r="P30" s="964"/>
      <c r="Q30" s="964"/>
      <c r="R30" s="964"/>
      <c r="S30" s="996"/>
      <c r="T30" s="55">
        <f t="shared" si="2"/>
        <v>0</v>
      </c>
      <c r="U30" s="326">
        <f t="shared" si="3"/>
        <v>0</v>
      </c>
      <c r="V30" s="13">
        <f t="shared" si="4"/>
        <v>0</v>
      </c>
      <c r="W30" s="1574"/>
      <c r="X30" s="1575"/>
    </row>
    <row r="31" spans="2:24" ht="19.5" customHeight="1" x14ac:dyDescent="0.25">
      <c r="B31" s="593">
        <v>5742</v>
      </c>
      <c r="C31" s="570" t="s">
        <v>2221</v>
      </c>
      <c r="D31" s="565">
        <v>1</v>
      </c>
      <c r="E31" s="566" t="s">
        <v>1747</v>
      </c>
      <c r="F31" s="566" t="s">
        <v>1747</v>
      </c>
      <c r="G31" s="567">
        <v>30</v>
      </c>
      <c r="H31" s="566">
        <v>240</v>
      </c>
      <c r="I31" s="567">
        <v>15</v>
      </c>
      <c r="J31" s="568">
        <f t="shared" si="1"/>
        <v>30.805500000000002</v>
      </c>
      <c r="K31" s="995"/>
      <c r="L31" s="964"/>
      <c r="M31" s="964"/>
      <c r="N31" s="964"/>
      <c r="O31" s="964"/>
      <c r="P31" s="964"/>
      <c r="Q31" s="964"/>
      <c r="R31" s="964"/>
      <c r="S31" s="996"/>
      <c r="T31" s="55">
        <f t="shared" si="2"/>
        <v>0</v>
      </c>
      <c r="U31" s="326">
        <f t="shared" si="3"/>
        <v>0</v>
      </c>
      <c r="V31" s="13">
        <f t="shared" si="4"/>
        <v>0</v>
      </c>
      <c r="W31" s="1574"/>
      <c r="X31" s="1575"/>
    </row>
    <row r="32" spans="2:24" ht="19.5" customHeight="1" x14ac:dyDescent="0.25">
      <c r="B32" s="593">
        <v>5734</v>
      </c>
      <c r="C32" s="570" t="s">
        <v>2222</v>
      </c>
      <c r="D32" s="565">
        <v>1</v>
      </c>
      <c r="E32" s="566" t="s">
        <v>1747</v>
      </c>
      <c r="F32" s="566" t="s">
        <v>1747</v>
      </c>
      <c r="G32" s="567">
        <v>30</v>
      </c>
      <c r="H32" s="566">
        <v>263</v>
      </c>
      <c r="I32" s="567">
        <v>15</v>
      </c>
      <c r="J32" s="568">
        <f t="shared" si="1"/>
        <v>30.805500000000002</v>
      </c>
      <c r="K32" s="995"/>
      <c r="L32" s="964"/>
      <c r="M32" s="964"/>
      <c r="N32" s="964"/>
      <c r="O32" s="964"/>
      <c r="P32" s="964"/>
      <c r="Q32" s="964"/>
      <c r="R32" s="964"/>
      <c r="S32" s="996"/>
      <c r="T32" s="55">
        <f t="shared" si="2"/>
        <v>0</v>
      </c>
      <c r="U32" s="326">
        <f t="shared" si="3"/>
        <v>0</v>
      </c>
      <c r="V32" s="13">
        <f t="shared" si="4"/>
        <v>0</v>
      </c>
      <c r="W32" s="1574"/>
      <c r="X32" s="1575"/>
    </row>
    <row r="33" spans="2:24" ht="19.5" customHeight="1" x14ac:dyDescent="0.25">
      <c r="B33" s="593">
        <v>5724</v>
      </c>
      <c r="C33" s="570" t="s">
        <v>2223</v>
      </c>
      <c r="D33" s="565">
        <v>1</v>
      </c>
      <c r="E33" s="566" t="s">
        <v>1747</v>
      </c>
      <c r="F33" s="566" t="s">
        <v>1747</v>
      </c>
      <c r="G33" s="567">
        <v>30</v>
      </c>
      <c r="H33" s="566">
        <v>253</v>
      </c>
      <c r="I33" s="567">
        <v>8.1</v>
      </c>
      <c r="J33" s="568">
        <f t="shared" si="1"/>
        <v>16.634969999999999</v>
      </c>
      <c r="K33" s="995"/>
      <c r="L33" s="964"/>
      <c r="M33" s="964"/>
      <c r="N33" s="964"/>
      <c r="O33" s="964"/>
      <c r="P33" s="964"/>
      <c r="Q33" s="964"/>
      <c r="R33" s="964"/>
      <c r="S33" s="996"/>
      <c r="T33" s="55">
        <f t="shared" si="2"/>
        <v>0</v>
      </c>
      <c r="U33" s="326">
        <f t="shared" si="3"/>
        <v>0</v>
      </c>
      <c r="V33" s="13">
        <f t="shared" si="4"/>
        <v>0</v>
      </c>
      <c r="W33" s="1574"/>
      <c r="X33" s="1575"/>
    </row>
    <row r="34" spans="2:24" ht="19.5" customHeight="1" x14ac:dyDescent="0.25">
      <c r="B34" s="592">
        <v>5725</v>
      </c>
      <c r="C34" s="570" t="s">
        <v>2224</v>
      </c>
      <c r="D34" s="565">
        <v>1</v>
      </c>
      <c r="E34" s="566" t="s">
        <v>1747</v>
      </c>
      <c r="F34" s="566" t="s">
        <v>1747</v>
      </c>
      <c r="G34" s="567">
        <v>30</v>
      </c>
      <c r="H34" s="566">
        <v>240</v>
      </c>
      <c r="I34" s="567">
        <v>11.1</v>
      </c>
      <c r="J34" s="568">
        <f t="shared" si="1"/>
        <v>22.79607</v>
      </c>
      <c r="K34" s="995"/>
      <c r="L34" s="964"/>
      <c r="M34" s="964"/>
      <c r="N34" s="964"/>
      <c r="O34" s="964"/>
      <c r="P34" s="964"/>
      <c r="Q34" s="964"/>
      <c r="R34" s="964"/>
      <c r="S34" s="996"/>
      <c r="T34" s="55">
        <f t="shared" si="2"/>
        <v>0</v>
      </c>
      <c r="U34" s="326">
        <f t="shared" si="3"/>
        <v>0</v>
      </c>
      <c r="V34" s="13">
        <f t="shared" si="4"/>
        <v>0</v>
      </c>
      <c r="W34" s="1574"/>
      <c r="X34" s="1575"/>
    </row>
    <row r="35" spans="2:24" ht="19.5" customHeight="1" x14ac:dyDescent="0.25">
      <c r="B35" s="593">
        <v>5730</v>
      </c>
      <c r="C35" s="570" t="s">
        <v>2225</v>
      </c>
      <c r="D35" s="565">
        <v>1</v>
      </c>
      <c r="E35" s="566" t="s">
        <v>1747</v>
      </c>
      <c r="F35" s="566" t="s">
        <v>1747</v>
      </c>
      <c r="G35" s="567">
        <v>30</v>
      </c>
      <c r="H35" s="566">
        <v>268</v>
      </c>
      <c r="I35" s="567">
        <v>15</v>
      </c>
      <c r="J35" s="568">
        <f t="shared" si="1"/>
        <v>30.805500000000002</v>
      </c>
      <c r="K35" s="995"/>
      <c r="L35" s="964"/>
      <c r="M35" s="964"/>
      <c r="N35" s="964"/>
      <c r="O35" s="964"/>
      <c r="P35" s="964"/>
      <c r="Q35" s="964"/>
      <c r="R35" s="964"/>
      <c r="S35" s="996"/>
      <c r="T35" s="55">
        <f t="shared" si="2"/>
        <v>0</v>
      </c>
      <c r="U35" s="326">
        <f t="shared" si="3"/>
        <v>0</v>
      </c>
      <c r="V35" s="13">
        <f t="shared" si="4"/>
        <v>0</v>
      </c>
      <c r="W35" s="1574"/>
      <c r="X35" s="1575"/>
    </row>
    <row r="36" spans="2:24" ht="19.5" customHeight="1" x14ac:dyDescent="0.25">
      <c r="B36" s="593">
        <v>5735</v>
      </c>
      <c r="C36" s="570" t="s">
        <v>2226</v>
      </c>
      <c r="D36" s="565">
        <v>1</v>
      </c>
      <c r="E36" s="566" t="s">
        <v>1747</v>
      </c>
      <c r="F36" s="566" t="s">
        <v>1747</v>
      </c>
      <c r="G36" s="567">
        <v>30</v>
      </c>
      <c r="H36" s="566">
        <v>252</v>
      </c>
      <c r="I36" s="567">
        <v>8.1</v>
      </c>
      <c r="J36" s="568">
        <f t="shared" si="1"/>
        <v>16.634969999999999</v>
      </c>
      <c r="K36" s="995"/>
      <c r="L36" s="964"/>
      <c r="M36" s="964"/>
      <c r="N36" s="964"/>
      <c r="O36" s="964"/>
      <c r="P36" s="964"/>
      <c r="Q36" s="964"/>
      <c r="R36" s="964"/>
      <c r="S36" s="996"/>
      <c r="T36" s="55">
        <f t="shared" si="2"/>
        <v>0</v>
      </c>
      <c r="U36" s="326">
        <f t="shared" si="3"/>
        <v>0</v>
      </c>
      <c r="V36" s="13">
        <f t="shared" si="4"/>
        <v>0</v>
      </c>
      <c r="W36" s="1574"/>
      <c r="X36" s="1575"/>
    </row>
    <row r="37" spans="2:24" ht="19.5" customHeight="1" x14ac:dyDescent="0.25">
      <c r="B37" s="592">
        <v>5738</v>
      </c>
      <c r="C37" s="570" t="s">
        <v>2227</v>
      </c>
      <c r="D37" s="565">
        <v>1</v>
      </c>
      <c r="E37" s="566" t="s">
        <v>1747</v>
      </c>
      <c r="F37" s="566" t="s">
        <v>1747</v>
      </c>
      <c r="G37" s="567">
        <v>30</v>
      </c>
      <c r="H37" s="566">
        <v>240</v>
      </c>
      <c r="I37" s="567">
        <v>15</v>
      </c>
      <c r="J37" s="568">
        <f t="shared" si="1"/>
        <v>30.805500000000002</v>
      </c>
      <c r="K37" s="995"/>
      <c r="L37" s="964"/>
      <c r="M37" s="964"/>
      <c r="N37" s="964"/>
      <c r="O37" s="964"/>
      <c r="P37" s="964"/>
      <c r="Q37" s="964"/>
      <c r="R37" s="964"/>
      <c r="S37" s="996"/>
      <c r="T37" s="55">
        <f t="shared" si="2"/>
        <v>0</v>
      </c>
      <c r="U37" s="326">
        <f t="shared" si="3"/>
        <v>0</v>
      </c>
      <c r="V37" s="13">
        <f t="shared" si="4"/>
        <v>0</v>
      </c>
      <c r="W37" s="1574"/>
      <c r="X37" s="1575"/>
    </row>
    <row r="38" spans="2:24" ht="19.5" customHeight="1" x14ac:dyDescent="0.25">
      <c r="B38" s="593">
        <v>5743</v>
      </c>
      <c r="C38" s="570" t="s">
        <v>2228</v>
      </c>
      <c r="D38" s="565">
        <v>2</v>
      </c>
      <c r="E38" s="566">
        <v>1</v>
      </c>
      <c r="F38" s="566" t="s">
        <v>1747</v>
      </c>
      <c r="G38" s="567">
        <v>30</v>
      </c>
      <c r="H38" s="566">
        <v>80</v>
      </c>
      <c r="I38" s="567">
        <v>7.2</v>
      </c>
      <c r="J38" s="568">
        <f t="shared" si="1"/>
        <v>14.78664</v>
      </c>
      <c r="K38" s="995"/>
      <c r="L38" s="964"/>
      <c r="M38" s="964"/>
      <c r="N38" s="964"/>
      <c r="O38" s="964"/>
      <c r="P38" s="964"/>
      <c r="Q38" s="964"/>
      <c r="R38" s="964"/>
      <c r="S38" s="996"/>
      <c r="T38" s="55">
        <f t="shared" si="2"/>
        <v>0</v>
      </c>
      <c r="U38" s="326">
        <f t="shared" si="3"/>
        <v>0</v>
      </c>
      <c r="V38" s="13">
        <f t="shared" si="4"/>
        <v>0</v>
      </c>
      <c r="W38" s="1574"/>
      <c r="X38" s="1575"/>
    </row>
    <row r="39" spans="2:24" ht="19.5" customHeight="1" x14ac:dyDescent="0.25">
      <c r="B39" s="592">
        <v>5744</v>
      </c>
      <c r="C39" s="570" t="s">
        <v>2229</v>
      </c>
      <c r="D39" s="565">
        <v>1</v>
      </c>
      <c r="E39" s="566" t="s">
        <v>1747</v>
      </c>
      <c r="F39" s="566" t="s">
        <v>1747</v>
      </c>
      <c r="G39" s="567">
        <v>30</v>
      </c>
      <c r="H39" s="566">
        <v>263</v>
      </c>
      <c r="I39" s="567">
        <v>15</v>
      </c>
      <c r="J39" s="568">
        <f t="shared" si="1"/>
        <v>30.805500000000002</v>
      </c>
      <c r="K39" s="995"/>
      <c r="L39" s="964"/>
      <c r="M39" s="964"/>
      <c r="N39" s="964"/>
      <c r="O39" s="964"/>
      <c r="P39" s="964"/>
      <c r="Q39" s="964"/>
      <c r="R39" s="964"/>
      <c r="S39" s="996"/>
      <c r="T39" s="55">
        <f t="shared" si="2"/>
        <v>0</v>
      </c>
      <c r="U39" s="326">
        <f t="shared" si="3"/>
        <v>0</v>
      </c>
      <c r="V39" s="13">
        <f t="shared" si="4"/>
        <v>0</v>
      </c>
      <c r="W39" s="1574"/>
      <c r="X39" s="1575"/>
    </row>
    <row r="40" spans="2:24" ht="19.5" customHeight="1" x14ac:dyDescent="0.25">
      <c r="B40" s="593">
        <v>5745</v>
      </c>
      <c r="C40" s="570" t="s">
        <v>2230</v>
      </c>
      <c r="D40" s="565">
        <v>1</v>
      </c>
      <c r="E40" s="566" t="s">
        <v>1747</v>
      </c>
      <c r="F40" s="566" t="s">
        <v>1747</v>
      </c>
      <c r="G40" s="567">
        <v>30</v>
      </c>
      <c r="H40" s="566">
        <v>268</v>
      </c>
      <c r="I40" s="567">
        <v>15</v>
      </c>
      <c r="J40" s="568">
        <f t="shared" si="1"/>
        <v>30.805500000000002</v>
      </c>
      <c r="K40" s="995"/>
      <c r="L40" s="964"/>
      <c r="M40" s="964"/>
      <c r="N40" s="964"/>
      <c r="O40" s="964"/>
      <c r="P40" s="964"/>
      <c r="Q40" s="964"/>
      <c r="R40" s="964"/>
      <c r="S40" s="996"/>
      <c r="T40" s="55">
        <f t="shared" si="2"/>
        <v>0</v>
      </c>
      <c r="U40" s="326">
        <f t="shared" si="3"/>
        <v>0</v>
      </c>
      <c r="V40" s="13">
        <f t="shared" si="4"/>
        <v>0</v>
      </c>
      <c r="W40" s="1574"/>
      <c r="X40" s="1575"/>
    </row>
    <row r="41" spans="2:24" ht="19.5" customHeight="1" x14ac:dyDescent="0.25">
      <c r="B41" s="592">
        <v>5749</v>
      </c>
      <c r="C41" s="570" t="s">
        <v>2231</v>
      </c>
      <c r="D41" s="565">
        <v>2</v>
      </c>
      <c r="E41" s="566">
        <v>1</v>
      </c>
      <c r="F41" s="566" t="s">
        <v>1747</v>
      </c>
      <c r="G41" s="567">
        <v>30</v>
      </c>
      <c r="H41" s="566">
        <v>80</v>
      </c>
      <c r="I41" s="567">
        <v>7.2</v>
      </c>
      <c r="J41" s="568">
        <f t="shared" si="1"/>
        <v>14.78664</v>
      </c>
      <c r="K41" s="995"/>
      <c r="L41" s="964"/>
      <c r="M41" s="964"/>
      <c r="N41" s="964"/>
      <c r="O41" s="964"/>
      <c r="P41" s="964"/>
      <c r="Q41" s="964"/>
      <c r="R41" s="964"/>
      <c r="S41" s="996"/>
      <c r="T41" s="55">
        <f t="shared" si="2"/>
        <v>0</v>
      </c>
      <c r="U41" s="326">
        <f t="shared" si="3"/>
        <v>0</v>
      </c>
      <c r="V41" s="13">
        <f t="shared" si="4"/>
        <v>0</v>
      </c>
      <c r="W41" s="1574"/>
      <c r="X41" s="1575"/>
    </row>
    <row r="42" spans="2:24" ht="19.5" customHeight="1" x14ac:dyDescent="0.25">
      <c r="B42" s="592">
        <v>5758</v>
      </c>
      <c r="C42" s="570" t="s">
        <v>2232</v>
      </c>
      <c r="D42" s="565">
        <v>2</v>
      </c>
      <c r="E42" s="566">
        <v>1</v>
      </c>
      <c r="F42" s="566" t="s">
        <v>1747</v>
      </c>
      <c r="G42" s="567">
        <v>30</v>
      </c>
      <c r="H42" s="566">
        <v>80</v>
      </c>
      <c r="I42" s="567">
        <v>5.08</v>
      </c>
      <c r="J42" s="568">
        <f t="shared" si="1"/>
        <v>10.432796</v>
      </c>
      <c r="K42" s="995"/>
      <c r="L42" s="964"/>
      <c r="M42" s="964"/>
      <c r="N42" s="964"/>
      <c r="O42" s="964"/>
      <c r="P42" s="964"/>
      <c r="Q42" s="964"/>
      <c r="R42" s="964"/>
      <c r="S42" s="996"/>
      <c r="T42" s="55">
        <f t="shared" si="2"/>
        <v>0</v>
      </c>
      <c r="U42" s="326">
        <f t="shared" si="3"/>
        <v>0</v>
      </c>
      <c r="V42" s="13">
        <f t="shared" si="4"/>
        <v>0</v>
      </c>
      <c r="W42" s="1574"/>
      <c r="X42" s="1575"/>
    </row>
    <row r="43" spans="2:24" ht="19.5" customHeight="1" x14ac:dyDescent="0.25">
      <c r="B43" s="593">
        <v>5761</v>
      </c>
      <c r="C43" s="570" t="s">
        <v>2233</v>
      </c>
      <c r="D43" s="565">
        <v>2</v>
      </c>
      <c r="E43" s="566">
        <v>1</v>
      </c>
      <c r="F43" s="566" t="s">
        <v>1747</v>
      </c>
      <c r="G43" s="567">
        <v>30</v>
      </c>
      <c r="H43" s="566">
        <v>80</v>
      </c>
      <c r="I43" s="567">
        <v>5.0199999999999996</v>
      </c>
      <c r="J43" s="568">
        <f t="shared" si="1"/>
        <v>10.309574</v>
      </c>
      <c r="K43" s="995"/>
      <c r="L43" s="964"/>
      <c r="M43" s="964"/>
      <c r="N43" s="964"/>
      <c r="O43" s="964"/>
      <c r="P43" s="964"/>
      <c r="Q43" s="964"/>
      <c r="R43" s="964"/>
      <c r="S43" s="996"/>
      <c r="T43" s="55">
        <f t="shared" si="2"/>
        <v>0</v>
      </c>
      <c r="U43" s="326">
        <f t="shared" si="3"/>
        <v>0</v>
      </c>
      <c r="V43" s="13">
        <f t="shared" si="4"/>
        <v>0</v>
      </c>
      <c r="W43" s="1574"/>
      <c r="X43" s="1575"/>
    </row>
    <row r="44" spans="2:24" ht="19.5" customHeight="1" thickBot="1" x14ac:dyDescent="0.3">
      <c r="B44" s="594">
        <v>5768</v>
      </c>
      <c r="C44" s="572" t="s">
        <v>2234</v>
      </c>
      <c r="D44" s="573">
        <v>2</v>
      </c>
      <c r="E44" s="574">
        <v>1</v>
      </c>
      <c r="F44" s="574" t="s">
        <v>1747</v>
      </c>
      <c r="G44" s="576">
        <v>30</v>
      </c>
      <c r="H44" s="574">
        <v>80</v>
      </c>
      <c r="I44" s="576">
        <v>7.2</v>
      </c>
      <c r="J44" s="577">
        <f t="shared" si="1"/>
        <v>14.78664</v>
      </c>
      <c r="K44" s="997"/>
      <c r="L44" s="998"/>
      <c r="M44" s="998"/>
      <c r="N44" s="998"/>
      <c r="O44" s="998"/>
      <c r="P44" s="998"/>
      <c r="Q44" s="998"/>
      <c r="R44" s="998"/>
      <c r="S44" s="999"/>
      <c r="T44" s="56">
        <f t="shared" si="2"/>
        <v>0</v>
      </c>
      <c r="U44" s="327">
        <f t="shared" si="3"/>
        <v>0</v>
      </c>
      <c r="V44" s="329">
        <f t="shared" si="4"/>
        <v>0</v>
      </c>
      <c r="W44" s="1576"/>
      <c r="X44" s="1577"/>
    </row>
    <row r="45" spans="2:24" ht="23.85" customHeight="1" x14ac:dyDescent="0.25">
      <c r="B45" s="1514" t="s">
        <v>1743</v>
      </c>
      <c r="C45" s="1515"/>
      <c r="D45" s="1515"/>
      <c r="E45" s="1515"/>
      <c r="F45" s="1515"/>
      <c r="G45" s="1515"/>
      <c r="H45" s="1515"/>
      <c r="I45" s="1515"/>
      <c r="J45" s="1515"/>
      <c r="K45" s="1515"/>
      <c r="L45" s="1515"/>
      <c r="M45" s="1515"/>
      <c r="N45" s="1515"/>
      <c r="O45" s="1515"/>
      <c r="P45" s="1515"/>
      <c r="Q45" s="1515"/>
      <c r="R45" s="1515"/>
      <c r="S45" s="1515"/>
      <c r="T45" s="1515"/>
      <c r="U45" s="1515"/>
      <c r="V45" s="1515"/>
      <c r="W45" s="1515"/>
      <c r="X45" s="1516"/>
    </row>
    <row r="46" spans="2:24" ht="23.85" customHeight="1" x14ac:dyDescent="0.25">
      <c r="B46" s="1514"/>
      <c r="C46" s="1515"/>
      <c r="D46" s="1515"/>
      <c r="E46" s="1515"/>
      <c r="F46" s="1515"/>
      <c r="G46" s="1515"/>
      <c r="H46" s="1515"/>
      <c r="I46" s="1515"/>
      <c r="J46" s="1515"/>
      <c r="K46" s="1515"/>
      <c r="L46" s="1515"/>
      <c r="M46" s="1515"/>
      <c r="N46" s="1515"/>
      <c r="O46" s="1515"/>
      <c r="P46" s="1515"/>
      <c r="Q46" s="1515"/>
      <c r="R46" s="1515"/>
      <c r="S46" s="1515"/>
      <c r="T46" s="1515"/>
      <c r="U46" s="1515"/>
      <c r="V46" s="1515"/>
      <c r="W46" s="1515"/>
      <c r="X46" s="1516"/>
    </row>
    <row r="47" spans="2:24" ht="0.75" customHeight="1" x14ac:dyDescent="0.25">
      <c r="B47" s="1514"/>
      <c r="C47" s="1515"/>
      <c r="D47" s="1515"/>
      <c r="E47" s="1515"/>
      <c r="F47" s="1515"/>
      <c r="G47" s="1515"/>
      <c r="H47" s="1515"/>
      <c r="I47" s="1515"/>
      <c r="J47" s="1515"/>
      <c r="K47" s="1515"/>
      <c r="L47" s="1515"/>
      <c r="M47" s="1515"/>
      <c r="N47" s="1515"/>
      <c r="O47" s="1515"/>
      <c r="P47" s="1515"/>
      <c r="Q47" s="1515"/>
      <c r="R47" s="1515"/>
      <c r="S47" s="1515"/>
      <c r="T47" s="1515"/>
      <c r="U47" s="1515"/>
      <c r="V47" s="1515"/>
      <c r="W47" s="1515"/>
      <c r="X47" s="1516"/>
    </row>
    <row r="48" spans="2:24" ht="33.75" customHeight="1" thickBot="1" x14ac:dyDescent="0.3">
      <c r="B48" s="1517"/>
      <c r="C48" s="1518"/>
      <c r="D48" s="1518"/>
      <c r="E48" s="1518"/>
      <c r="F48" s="1518"/>
      <c r="G48" s="1518"/>
      <c r="H48" s="1518"/>
      <c r="I48" s="1518"/>
      <c r="J48" s="1518"/>
      <c r="K48" s="1518"/>
      <c r="L48" s="1518"/>
      <c r="M48" s="1518"/>
      <c r="N48" s="1518"/>
      <c r="O48" s="1518"/>
      <c r="P48" s="1518"/>
      <c r="Q48" s="1518"/>
      <c r="R48" s="1518"/>
      <c r="S48" s="1518"/>
      <c r="T48" s="1518"/>
      <c r="U48" s="1518"/>
      <c r="V48" s="1518"/>
      <c r="W48" s="1518"/>
      <c r="X48" s="1519"/>
    </row>
    <row r="49" spans="2:24" ht="58.5" customHeight="1" thickTop="1" thickBot="1" x14ac:dyDescent="0.3">
      <c r="B49" s="1564"/>
      <c r="C49" s="1564"/>
      <c r="D49" s="1564"/>
      <c r="E49" s="1564"/>
      <c r="F49" s="1564"/>
      <c r="G49" s="1564"/>
      <c r="H49" s="1564"/>
      <c r="I49" s="1564"/>
      <c r="J49" s="1564"/>
      <c r="K49" s="1564"/>
      <c r="L49" s="1564"/>
      <c r="M49" s="1564"/>
      <c r="N49" s="1564"/>
      <c r="O49" s="1564"/>
      <c r="P49" s="1564"/>
      <c r="Q49" s="1564"/>
      <c r="R49" s="1564"/>
      <c r="S49" s="1564"/>
      <c r="T49" s="1564"/>
      <c r="U49" s="1564"/>
      <c r="V49" s="1564"/>
      <c r="W49" s="1564"/>
      <c r="X49" s="1564"/>
    </row>
    <row r="50" spans="2:24" ht="24" x14ac:dyDescent="0.4">
      <c r="C50" s="1546" t="s">
        <v>1744</v>
      </c>
      <c r="D50" s="1547"/>
      <c r="E50" s="1547"/>
      <c r="F50" s="1547"/>
      <c r="G50" s="1548"/>
    </row>
    <row r="51" spans="2:24" x14ac:dyDescent="0.25">
      <c r="C51" s="1549"/>
      <c r="D51" s="1550"/>
      <c r="E51" s="1550"/>
      <c r="F51" s="1550"/>
      <c r="G51" s="1551"/>
    </row>
    <row r="52" spans="2:24" x14ac:dyDescent="0.25">
      <c r="C52" s="1552"/>
      <c r="D52" s="1553"/>
      <c r="E52" s="1553"/>
      <c r="F52" s="1553"/>
      <c r="G52" s="1554"/>
    </row>
    <row r="53" spans="2:24" x14ac:dyDescent="0.25">
      <c r="C53" s="1552"/>
      <c r="D53" s="1553"/>
      <c r="E53" s="1553"/>
      <c r="F53" s="1553"/>
      <c r="G53" s="1554"/>
    </row>
    <row r="54" spans="2:24" ht="15.75" thickBot="1" x14ac:dyDescent="0.3">
      <c r="C54" s="1555"/>
      <c r="D54" s="1556"/>
      <c r="E54" s="1556"/>
      <c r="F54" s="1556"/>
      <c r="G54" s="1557"/>
    </row>
  </sheetData>
  <sheetProtection formatCells="0" formatColumns="0" formatRows="0" insertColumns="0" insertRows="0" insertHyperlinks="0" deleteRows="0" sort="0" autoFilter="0"/>
  <mergeCells count="29">
    <mergeCell ref="A1:Y1"/>
    <mergeCell ref="B49:X49"/>
    <mergeCell ref="N4:P4"/>
    <mergeCell ref="B5:X5"/>
    <mergeCell ref="B6:X6"/>
    <mergeCell ref="B7:J7"/>
    <mergeCell ref="L7:N7"/>
    <mergeCell ref="O7:R7"/>
    <mergeCell ref="T7:X7"/>
    <mergeCell ref="L9:Q9"/>
    <mergeCell ref="S9:X9"/>
    <mergeCell ref="S8:X8"/>
    <mergeCell ref="E9:J9"/>
    <mergeCell ref="C50:G50"/>
    <mergeCell ref="C51:G54"/>
    <mergeCell ref="B2:P2"/>
    <mergeCell ref="Q2:X4"/>
    <mergeCell ref="B3:P3"/>
    <mergeCell ref="B4:C4"/>
    <mergeCell ref="D4:J4"/>
    <mergeCell ref="K4:M4"/>
    <mergeCell ref="B10:X10"/>
    <mergeCell ref="B11:X11"/>
    <mergeCell ref="W15:X44"/>
    <mergeCell ref="B45:X46"/>
    <mergeCell ref="B47:X48"/>
    <mergeCell ref="B8:B9"/>
    <mergeCell ref="E8:J8"/>
    <mergeCell ref="L8:Q8"/>
  </mergeCells>
  <conditionalFormatting sqref="B2:B1048576">
    <cfRule type="duplicateValues" dxfId="118" priority="1"/>
  </conditionalFormatting>
  <pageMargins left="0.25" right="0.25" top="0.75" bottom="0.75" header="0.3" footer="0.3"/>
  <pageSetup scale="3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D3233-2F15-4310-82BB-C306CBE9C0B1}">
  <sheetPr codeName="Sheet5"/>
  <dimension ref="A1:CDU37"/>
  <sheetViews>
    <sheetView topLeftCell="A7" workbookViewId="0">
      <selection activeCell="A22" sqref="A22"/>
    </sheetView>
  </sheetViews>
  <sheetFormatPr defaultRowHeight="15" x14ac:dyDescent="0.25"/>
  <cols>
    <col min="1" max="1" width="38" bestFit="1" customWidth="1"/>
    <col min="9" max="9" width="11" customWidth="1"/>
  </cols>
  <sheetData>
    <row r="1" spans="1:13 2153:2153" ht="125.25" customHeight="1" thickBot="1" x14ac:dyDescent="0.35">
      <c r="B1" s="143" t="str">
        <f t="shared" ref="B1:J1" si="0">IF(OR(B37&gt;9,B37=0),"OKAY", "MUST ORDER NO LESS THAN 10 CASES")</f>
        <v>OKAY</v>
      </c>
      <c r="C1" s="143" t="str">
        <f t="shared" si="0"/>
        <v>OKAY</v>
      </c>
      <c r="D1" s="143" t="str">
        <f t="shared" si="0"/>
        <v>OKAY</v>
      </c>
      <c r="E1" s="143" t="str">
        <f t="shared" si="0"/>
        <v>OKAY</v>
      </c>
      <c r="F1" s="143" t="str">
        <f t="shared" si="0"/>
        <v>OKAY</v>
      </c>
      <c r="G1" s="143" t="str">
        <f t="shared" si="0"/>
        <v>OKAY</v>
      </c>
      <c r="H1" s="143" t="str">
        <f t="shared" si="0"/>
        <v>OKAY</v>
      </c>
      <c r="I1" s="143" t="str">
        <f t="shared" si="0"/>
        <v>OKAY</v>
      </c>
      <c r="J1" s="143" t="str">
        <f t="shared" si="0"/>
        <v>OKAY</v>
      </c>
      <c r="K1" s="142"/>
      <c r="M1" s="141">
        <f>COUNTIF(B1:J1,"MUST ORDER NO LESS THAN 10 CASES")</f>
        <v>0</v>
      </c>
    </row>
    <row r="2" spans="1:13 2153:2153" ht="38.25" thickBot="1" x14ac:dyDescent="0.3">
      <c r="B2" s="140" t="s">
        <v>1417</v>
      </c>
      <c r="C2" s="140" t="s">
        <v>1418</v>
      </c>
      <c r="D2" s="140" t="s">
        <v>1419</v>
      </c>
      <c r="E2" s="140" t="s">
        <v>1420</v>
      </c>
      <c r="F2" s="140" t="s">
        <v>1421</v>
      </c>
      <c r="G2" s="140" t="s">
        <v>1422</v>
      </c>
      <c r="H2" s="140" t="s">
        <v>1423</v>
      </c>
      <c r="I2" s="140" t="s">
        <v>1424</v>
      </c>
      <c r="J2" s="140" t="s">
        <v>1425</v>
      </c>
      <c r="K2" s="139" t="s">
        <v>1426</v>
      </c>
    </row>
    <row r="3" spans="1:13 2153:2153" x14ac:dyDescent="0.25">
      <c r="A3" t="s">
        <v>1427</v>
      </c>
      <c r="B3">
        <f>'Direct Delivery'!G86</f>
        <v>0</v>
      </c>
      <c r="C3">
        <f>'Direct Delivery'!H86</f>
        <v>0</v>
      </c>
      <c r="D3">
        <f>'Direct Delivery'!I86</f>
        <v>0</v>
      </c>
      <c r="E3">
        <f>'Direct Delivery'!J86</f>
        <v>0</v>
      </c>
      <c r="F3">
        <f>'Direct Delivery'!K86</f>
        <v>0</v>
      </c>
      <c r="G3">
        <f>'Direct Delivery'!L86</f>
        <v>0</v>
      </c>
      <c r="H3">
        <f>'Direct Delivery'!M86</f>
        <v>0</v>
      </c>
      <c r="I3">
        <f>'Direct Delivery'!N86</f>
        <v>0</v>
      </c>
      <c r="J3">
        <f>'Direct Delivery'!O86</f>
        <v>0</v>
      </c>
      <c r="K3">
        <f t="shared" ref="K3:K34" si="1">SUM(B3:J3)</f>
        <v>0</v>
      </c>
    </row>
    <row r="4" spans="1:13 2153:2153" x14ac:dyDescent="0.25">
      <c r="A4" t="s">
        <v>1428</v>
      </c>
      <c r="B4" s="138">
        <f>'Alpha (FFS)'!K8</f>
        <v>0</v>
      </c>
      <c r="C4" s="138">
        <f>'Alpha (FFS)'!L8</f>
        <v>0</v>
      </c>
      <c r="D4" s="138">
        <f>'Alpha (FFS)'!M8</f>
        <v>0</v>
      </c>
      <c r="E4" s="138">
        <f>'Alpha (FFS)'!N8</f>
        <v>0</v>
      </c>
      <c r="F4" s="138">
        <f>'Alpha (FFS)'!O8</f>
        <v>0</v>
      </c>
      <c r="G4" s="138">
        <f>'Alpha (FFS)'!P8</f>
        <v>0</v>
      </c>
      <c r="H4" s="138">
        <f>'Alpha (FFS)'!Q8</f>
        <v>0</v>
      </c>
      <c r="I4" s="138">
        <f>'Alpha (FFS)'!R8</f>
        <v>0</v>
      </c>
      <c r="J4" s="138">
        <f>'Alpha (FFS)'!S8</f>
        <v>0</v>
      </c>
      <c r="K4">
        <f t="shared" si="1"/>
        <v>0</v>
      </c>
    </row>
    <row r="5" spans="1:13 2153:2153" x14ac:dyDescent="0.25">
      <c r="A5" t="s">
        <v>1429</v>
      </c>
      <c r="B5" s="138">
        <f>'Bongards (FFS)'!K8</f>
        <v>0</v>
      </c>
      <c r="C5" s="138">
        <f>'Bongards (FFS)'!L8</f>
        <v>0</v>
      </c>
      <c r="D5" s="138">
        <f>'Bongards (FFS)'!M8</f>
        <v>0</v>
      </c>
      <c r="E5" s="138">
        <f>'Bongards (FFS)'!N8</f>
        <v>0</v>
      </c>
      <c r="F5" s="138">
        <f>'Bongards (FFS)'!O8</f>
        <v>0</v>
      </c>
      <c r="G5" s="138">
        <f>'Bongards (FFS)'!P8</f>
        <v>0</v>
      </c>
      <c r="H5" s="138">
        <f>'Bongards (FFS)'!Q8</f>
        <v>0</v>
      </c>
      <c r="I5" s="138">
        <f>'Bongards (FFS)'!R8</f>
        <v>0</v>
      </c>
      <c r="J5" s="138">
        <f>'Bongards (FFS)'!S8</f>
        <v>0</v>
      </c>
      <c r="K5" s="138">
        <f t="shared" si="1"/>
        <v>0</v>
      </c>
      <c r="CDU5" s="138"/>
    </row>
    <row r="6" spans="1:13 2153:2153" x14ac:dyDescent="0.25">
      <c r="A6" t="s">
        <v>1430</v>
      </c>
      <c r="B6" s="138">
        <f>'Brookwood - Pork (FFS)'!K8</f>
        <v>0</v>
      </c>
      <c r="C6" s="138">
        <f>'Brookwood - Pork (FFS)'!L8</f>
        <v>0</v>
      </c>
      <c r="D6" s="138">
        <f>'Brookwood - Pork (FFS)'!M8</f>
        <v>0</v>
      </c>
      <c r="E6" s="138">
        <f>'Brookwood - Pork (FFS)'!N8</f>
        <v>0</v>
      </c>
      <c r="F6" s="138">
        <f>'Brookwood - Pork (FFS)'!O8</f>
        <v>0</v>
      </c>
      <c r="G6" s="138">
        <f>'Brookwood - Pork (FFS)'!P8</f>
        <v>0</v>
      </c>
      <c r="H6" s="138">
        <f>'Brookwood - Pork (FFS)'!Q8</f>
        <v>0</v>
      </c>
      <c r="I6" s="138">
        <f>'Brookwood - Pork (FFS)'!R8</f>
        <v>0</v>
      </c>
      <c r="J6" s="138">
        <f>'Brookwood - Pork (FFS)'!S8</f>
        <v>0</v>
      </c>
      <c r="K6">
        <f t="shared" si="1"/>
        <v>0</v>
      </c>
    </row>
    <row r="7" spans="1:13 2153:2153" x14ac:dyDescent="0.25">
      <c r="A7" t="s">
        <v>1431</v>
      </c>
      <c r="B7" s="138">
        <f>'Brookwood - Turkey (FFS)'!K8</f>
        <v>0</v>
      </c>
      <c r="C7" s="138">
        <f>'Brookwood - Turkey (FFS)'!L8</f>
        <v>0</v>
      </c>
      <c r="D7" s="138">
        <f>'Brookwood - Turkey (FFS)'!M8</f>
        <v>0</v>
      </c>
      <c r="E7" s="138">
        <f>'Brookwood - Turkey (FFS)'!N8</f>
        <v>0</v>
      </c>
      <c r="F7" s="138">
        <f>'Brookwood - Turkey (FFS)'!O8</f>
        <v>0</v>
      </c>
      <c r="G7" s="138">
        <f>'Brookwood - Turkey (FFS)'!P8</f>
        <v>0</v>
      </c>
      <c r="H7" s="138">
        <f>'Brookwood - Turkey (FFS)'!Q8</f>
        <v>0</v>
      </c>
      <c r="I7" s="138">
        <f>'Brookwood - Turkey (FFS)'!R8</f>
        <v>0</v>
      </c>
      <c r="J7" s="138">
        <f>'Brookwood - Turkey (FFS)'!S8</f>
        <v>0</v>
      </c>
      <c r="K7">
        <f t="shared" si="1"/>
        <v>0</v>
      </c>
    </row>
    <row r="8" spans="1:13 2153:2153" x14ac:dyDescent="0.25">
      <c r="A8" t="s">
        <v>1432</v>
      </c>
      <c r="B8" s="138">
        <f>'Cherry Central - Apples (FFS)'!K8</f>
        <v>0</v>
      </c>
      <c r="C8" s="138">
        <f>'Cherry Central - Apples (FFS)'!L8</f>
        <v>0</v>
      </c>
      <c r="D8" s="138">
        <f>'Cherry Central - Apples (FFS)'!M8</f>
        <v>0</v>
      </c>
      <c r="E8" s="138">
        <f>'Cherry Central - Apples (FFS)'!N8</f>
        <v>0</v>
      </c>
      <c r="F8" s="138">
        <f>'Cherry Central - Apples (FFS)'!O8</f>
        <v>0</v>
      </c>
      <c r="G8" s="138">
        <f>'Cherry Central - Apples (FFS)'!P8</f>
        <v>0</v>
      </c>
      <c r="H8" s="138">
        <f>'Cherry Central - Apples (FFS)'!Q8</f>
        <v>0</v>
      </c>
      <c r="I8" s="138">
        <f>'Cherry Central - Apples (FFS)'!R8</f>
        <v>0</v>
      </c>
      <c r="J8" s="138">
        <f>'Cherry Central - Apples (FFS)'!S8</f>
        <v>0</v>
      </c>
      <c r="K8">
        <f t="shared" si="1"/>
        <v>0</v>
      </c>
    </row>
    <row r="9" spans="1:13 2153:2153" x14ac:dyDescent="0.25">
      <c r="A9" t="s">
        <v>1433</v>
      </c>
      <c r="B9" s="138">
        <f>'Cherry Central - Cherries (FFS)'!K8</f>
        <v>0</v>
      </c>
      <c r="C9" s="138">
        <f>'Cherry Central - Cherries (FFS)'!L8</f>
        <v>0</v>
      </c>
      <c r="D9" s="138">
        <f>'Cherry Central - Cherries (FFS)'!M8</f>
        <v>0</v>
      </c>
      <c r="E9" s="138">
        <f>'Cherry Central - Cherries (FFS)'!N8</f>
        <v>0</v>
      </c>
      <c r="F9" s="138">
        <f>'Cherry Central - Cherries (FFS)'!O8</f>
        <v>0</v>
      </c>
      <c r="G9" s="138">
        <f>'Cherry Central - Cherries (FFS)'!P8</f>
        <v>0</v>
      </c>
      <c r="H9" s="138">
        <f>'Cherry Central - Cherries (FFS)'!Q8</f>
        <v>0</v>
      </c>
      <c r="I9" s="138">
        <f>'Cherry Central - Cherries (FFS)'!R8</f>
        <v>0</v>
      </c>
      <c r="J9" s="138">
        <f>'Cherry Central - Cherries (FFS)'!S8</f>
        <v>0</v>
      </c>
      <c r="K9">
        <f t="shared" si="1"/>
        <v>0</v>
      </c>
    </row>
    <row r="10" spans="1:13 2153:2153" x14ac:dyDescent="0.25">
      <c r="A10" t="s">
        <v>1434</v>
      </c>
      <c r="B10" s="138">
        <f>'Gold Creek (FFS)'!K8</f>
        <v>0</v>
      </c>
      <c r="C10" s="138">
        <f>'Gold Creek (FFS)'!L8</f>
        <v>0</v>
      </c>
      <c r="D10" s="138">
        <f>'Gold Creek (FFS)'!M8</f>
        <v>0</v>
      </c>
      <c r="E10" s="138">
        <f>'Gold Creek (FFS)'!N8</f>
        <v>0</v>
      </c>
      <c r="F10" s="138">
        <f>'Gold Creek (FFS)'!O8</f>
        <v>0</v>
      </c>
      <c r="G10" s="138">
        <f>'Gold Creek (FFS)'!P8</f>
        <v>0</v>
      </c>
      <c r="H10" s="138">
        <f>'Gold Creek (FFS)'!Q8</f>
        <v>0</v>
      </c>
      <c r="I10" s="138">
        <f>'Gold Creek (FFS)'!R8</f>
        <v>0</v>
      </c>
      <c r="J10" s="138">
        <f>'Gold Creek (FFS)'!S8</f>
        <v>0</v>
      </c>
      <c r="K10">
        <f t="shared" si="1"/>
        <v>0</v>
      </c>
    </row>
    <row r="11" spans="1:13 2153:2153" x14ac:dyDescent="0.25">
      <c r="A11" t="s">
        <v>1435</v>
      </c>
      <c r="B11" s="138">
        <f>'High Liner (FFS)'!K8</f>
        <v>0</v>
      </c>
      <c r="C11" s="138">
        <f>'High Liner (FFS)'!L8</f>
        <v>0</v>
      </c>
      <c r="D11" s="138">
        <f>'High Liner (FFS)'!M8</f>
        <v>0</v>
      </c>
      <c r="E11" s="138">
        <f>'High Liner (FFS)'!N8</f>
        <v>0</v>
      </c>
      <c r="F11" s="138">
        <f>'High Liner (FFS)'!O8</f>
        <v>0</v>
      </c>
      <c r="G11" s="138">
        <f>'High Liner (FFS)'!P8</f>
        <v>0</v>
      </c>
      <c r="H11" s="138">
        <f>'High Liner (FFS)'!Q8</f>
        <v>0</v>
      </c>
      <c r="I11" s="138">
        <f>'High Liner (FFS)'!R8</f>
        <v>0</v>
      </c>
      <c r="J11" s="138">
        <f>'High Liner (FFS)'!S8</f>
        <v>0</v>
      </c>
      <c r="K11">
        <f t="shared" si="1"/>
        <v>0</v>
      </c>
    </row>
    <row r="12" spans="1:13 2153:2153" x14ac:dyDescent="0.25">
      <c r="A12" t="s">
        <v>1436</v>
      </c>
      <c r="B12" s="138">
        <f>'IFS - Beef (FFS)'!K8</f>
        <v>0</v>
      </c>
      <c r="C12" s="138">
        <f>'IFS - Beef (FFS)'!L8</f>
        <v>0</v>
      </c>
      <c r="D12" s="138">
        <f>'IFS - Beef (FFS)'!M8</f>
        <v>0</v>
      </c>
      <c r="E12" s="138">
        <f>'IFS - Beef (FFS)'!N8</f>
        <v>0</v>
      </c>
      <c r="F12" s="138">
        <f>'IFS - Beef (FFS)'!O8</f>
        <v>0</v>
      </c>
      <c r="G12" s="138">
        <f>'IFS - Beef (FFS)'!P8</f>
        <v>0</v>
      </c>
      <c r="H12" s="138">
        <f>'IFS - Beef (FFS)'!Q8</f>
        <v>0</v>
      </c>
      <c r="I12" s="138">
        <f>'IFS - Beef (FFS)'!R8</f>
        <v>0</v>
      </c>
      <c r="J12" s="138">
        <f>'IFS - Beef (FFS)'!S8</f>
        <v>0</v>
      </c>
      <c r="K12">
        <f t="shared" si="1"/>
        <v>0</v>
      </c>
    </row>
    <row r="13" spans="1:13 2153:2153" ht="15.6" customHeight="1" x14ac:dyDescent="0.25">
      <c r="A13" t="s">
        <v>1437</v>
      </c>
      <c r="B13" s="138">
        <f>'IFS - 100103 Chicken (FFS)'!K8</f>
        <v>0</v>
      </c>
      <c r="C13" s="138">
        <f>'IFS - 100103 Chicken (FFS)'!L8</f>
        <v>0</v>
      </c>
      <c r="D13" s="138">
        <f>'IFS - 100103 Chicken (FFS)'!M8</f>
        <v>0</v>
      </c>
      <c r="E13" s="138">
        <f>'IFS - 100103 Chicken (FFS)'!N8</f>
        <v>0</v>
      </c>
      <c r="F13" s="138">
        <f>'IFS - 100103 Chicken (FFS)'!O8</f>
        <v>0</v>
      </c>
      <c r="G13" s="138">
        <f>'IFS - 100103 Chicken (FFS)'!P8</f>
        <v>0</v>
      </c>
      <c r="H13" s="138">
        <f>'IFS - 100103 Chicken (FFS)'!Q8</f>
        <v>0</v>
      </c>
      <c r="I13" s="138">
        <f>'IFS - 100103 Chicken (FFS)'!R8</f>
        <v>0</v>
      </c>
      <c r="J13" s="138">
        <f>'IFS - 100103 Chicken (FFS)'!S8</f>
        <v>0</v>
      </c>
      <c r="K13">
        <f t="shared" si="1"/>
        <v>0</v>
      </c>
    </row>
    <row r="14" spans="1:13 2153:2153" x14ac:dyDescent="0.25">
      <c r="A14" t="s">
        <v>1438</v>
      </c>
      <c r="B14" s="138">
        <f>'IFS - 100113 Chicken (FFS)'!K8</f>
        <v>0</v>
      </c>
      <c r="C14" s="138">
        <f>'IFS - 100113 Chicken (FFS)'!L8</f>
        <v>0</v>
      </c>
      <c r="D14" s="138">
        <f>'IFS - 100113 Chicken (FFS)'!M8</f>
        <v>0</v>
      </c>
      <c r="E14" s="138">
        <f>'IFS - 100113 Chicken (FFS)'!N8</f>
        <v>0</v>
      </c>
      <c r="F14" s="138">
        <f>'IFS - 100113 Chicken (FFS)'!O8</f>
        <v>0</v>
      </c>
      <c r="G14" s="138">
        <f>'IFS - 100113 Chicken (FFS)'!P8</f>
        <v>0</v>
      </c>
      <c r="H14" s="138">
        <f>'IFS - 100113 Chicken (FFS)'!Q8</f>
        <v>0</v>
      </c>
      <c r="I14" s="138">
        <f>'IFS - 100113 Chicken (FFS)'!R8</f>
        <v>0</v>
      </c>
      <c r="J14" s="138">
        <f>'IFS - 100113 Chicken (FFS)'!S8</f>
        <v>0</v>
      </c>
      <c r="K14">
        <f t="shared" si="1"/>
        <v>0</v>
      </c>
    </row>
    <row r="15" spans="1:13 2153:2153" x14ac:dyDescent="0.25">
      <c r="A15" t="s">
        <v>1439</v>
      </c>
      <c r="B15" s="138">
        <f>'J.T.M. - Pork (FFS)'!K8</f>
        <v>0</v>
      </c>
      <c r="C15" s="138">
        <f>'J.T.M. - Pork (FFS)'!L8</f>
        <v>0</v>
      </c>
      <c r="D15" s="138">
        <f>'J.T.M. - Pork (FFS)'!M8</f>
        <v>0</v>
      </c>
      <c r="E15" s="138">
        <f>'J.T.M. - Pork (FFS)'!N8</f>
        <v>0</v>
      </c>
      <c r="F15" s="138">
        <f>'J.T.M. - Pork (FFS)'!O8</f>
        <v>0</v>
      </c>
      <c r="G15" s="138">
        <f>'J.T.M. - Pork (FFS)'!P8</f>
        <v>0</v>
      </c>
      <c r="H15" s="138">
        <f>'J.T.M. - Pork (FFS)'!Q8</f>
        <v>0</v>
      </c>
      <c r="I15" s="138">
        <f>'J.T.M. - Pork (FFS)'!R8</f>
        <v>0</v>
      </c>
      <c r="J15" s="138">
        <f>'J.T.M. - Pork (FFS)'!S8</f>
        <v>0</v>
      </c>
      <c r="K15">
        <f t="shared" si="1"/>
        <v>0</v>
      </c>
    </row>
    <row r="16" spans="1:13 2153:2153" x14ac:dyDescent="0.25">
      <c r="A16" t="s">
        <v>1440</v>
      </c>
      <c r="B16" s="138">
        <f>'J.T.M - Turkey (FFS)'!K8</f>
        <v>0</v>
      </c>
      <c r="C16" s="138">
        <f>'J.T.M - Turkey (FFS)'!L8</f>
        <v>0</v>
      </c>
      <c r="D16" s="138">
        <f>'J.T.M - Turkey (FFS)'!M8</f>
        <v>0</v>
      </c>
      <c r="E16" s="138">
        <f>'J.T.M - Turkey (FFS)'!N8</f>
        <v>0</v>
      </c>
      <c r="F16" s="138">
        <f>'J.T.M - Turkey (FFS)'!O8</f>
        <v>0</v>
      </c>
      <c r="G16" s="138">
        <f>'J.T.M - Turkey (FFS)'!P8</f>
        <v>0</v>
      </c>
      <c r="H16" s="138">
        <f>'J.T.M - Turkey (FFS)'!Q8</f>
        <v>0</v>
      </c>
      <c r="I16" s="138">
        <f>'J.T.M - Turkey (FFS)'!R8</f>
        <v>0</v>
      </c>
      <c r="J16" s="138">
        <f>'J.T.M - Turkey (FFS)'!S8</f>
        <v>0</v>
      </c>
      <c r="K16">
        <f t="shared" si="1"/>
        <v>0</v>
      </c>
    </row>
    <row r="17" spans="1:11" x14ac:dyDescent="0.25">
      <c r="A17" t="s">
        <v>1441</v>
      </c>
      <c r="B17" s="138">
        <f>'J.T.M. - Beef (FFS)'!K8</f>
        <v>0</v>
      </c>
      <c r="C17" s="138">
        <f>'J.T.M. - Beef (FFS)'!L8</f>
        <v>0</v>
      </c>
      <c r="D17" s="138">
        <f>'J.T.M. - Beef (FFS)'!M8</f>
        <v>0</v>
      </c>
      <c r="E17" s="138">
        <f>'J.T.M. - Beef (FFS)'!N8</f>
        <v>0</v>
      </c>
      <c r="F17" s="138">
        <f>'J.T.M. - Beef (FFS)'!O8</f>
        <v>0</v>
      </c>
      <c r="G17" s="138">
        <f>'J.T.M. - Beef (FFS)'!P8</f>
        <v>0</v>
      </c>
      <c r="H17" s="138">
        <f>'J.T.M. - Beef (FFS)'!Q8</f>
        <v>0</v>
      </c>
      <c r="I17" s="138">
        <f>'J.T.M. - Beef (FFS)'!R8</f>
        <v>0</v>
      </c>
      <c r="J17" s="138">
        <f>'J.T.M. - Beef (FFS)'!S8</f>
        <v>0</v>
      </c>
      <c r="K17">
        <f t="shared" si="1"/>
        <v>0</v>
      </c>
    </row>
    <row r="18" spans="1:11" x14ac:dyDescent="0.25">
      <c r="A18" t="s">
        <v>1442</v>
      </c>
      <c r="B18" s="138">
        <f>'J.T.M. - Cheese (FFS)'!K8</f>
        <v>0</v>
      </c>
      <c r="C18" s="138">
        <f>'J.T.M. - Cheese (FFS)'!L8</f>
        <v>0</v>
      </c>
      <c r="D18" s="138">
        <f>'J.T.M. - Cheese (FFS)'!M8</f>
        <v>0</v>
      </c>
      <c r="E18" s="138">
        <f>'J.T.M. - Cheese (FFS)'!N8</f>
        <v>0</v>
      </c>
      <c r="F18" s="138">
        <f>'J.T.M. - Cheese (FFS)'!O8</f>
        <v>0</v>
      </c>
      <c r="G18" s="138">
        <f>'J.T.M. - Cheese (FFS)'!P8</f>
        <v>0</v>
      </c>
      <c r="H18" s="138">
        <f>'J.T.M. - Cheese (FFS)'!Q8</f>
        <v>0</v>
      </c>
      <c r="I18" s="138">
        <f>'J.T.M. - Cheese (FFS)'!R8</f>
        <v>0</v>
      </c>
      <c r="J18" s="138">
        <f>'J.T.M. - Cheese (FFS)'!S8</f>
        <v>0</v>
      </c>
      <c r="K18">
        <f t="shared" si="1"/>
        <v>0</v>
      </c>
    </row>
    <row r="19" spans="1:11" x14ac:dyDescent="0.25">
      <c r="A19" t="s">
        <v>1443</v>
      </c>
      <c r="B19" s="138">
        <f>'Hormel-Jennie-O (FFS)'!K8</f>
        <v>0</v>
      </c>
      <c r="C19" s="138">
        <f>'Hormel-Jennie-O (FFS)'!L8</f>
        <v>0</v>
      </c>
      <c r="D19" s="138">
        <f>'Hormel-Jennie-O (FFS)'!M8</f>
        <v>0</v>
      </c>
      <c r="E19" s="138">
        <f>'Hormel-Jennie-O (FFS)'!N8</f>
        <v>0</v>
      </c>
      <c r="F19" s="138">
        <f>'Hormel-Jennie-O (FFS)'!O8</f>
        <v>0</v>
      </c>
      <c r="G19" s="138">
        <f>'Hormel-Jennie-O (FFS)'!P8</f>
        <v>0</v>
      </c>
      <c r="H19" s="138">
        <f>'Hormel-Jennie-O (FFS)'!Q8</f>
        <v>0</v>
      </c>
      <c r="I19" s="138">
        <f>'Hormel-Jennie-O (FFS)'!R8</f>
        <v>0</v>
      </c>
      <c r="J19" s="138">
        <f>'Hormel-Jennie-O (FFS)'!S8</f>
        <v>0</v>
      </c>
      <c r="K19">
        <f t="shared" si="1"/>
        <v>0</v>
      </c>
    </row>
    <row r="20" spans="1:11" x14ac:dyDescent="0.25">
      <c r="A20" t="s">
        <v>1444</v>
      </c>
      <c r="B20" s="138">
        <f>'Los Cabos (FFS)'!K8</f>
        <v>0</v>
      </c>
      <c r="C20" s="138">
        <f>'Los Cabos (FFS)'!L8</f>
        <v>0</v>
      </c>
      <c r="D20" s="138">
        <f>'Los Cabos (FFS)'!M8</f>
        <v>0</v>
      </c>
      <c r="E20" s="138">
        <f>'Los Cabos (FFS)'!N8</f>
        <v>0</v>
      </c>
      <c r="F20" s="138">
        <f>'Los Cabos (FFS)'!O8</f>
        <v>0</v>
      </c>
      <c r="G20" s="138">
        <f>'Los Cabos (FFS)'!P8</f>
        <v>0</v>
      </c>
      <c r="H20" s="138">
        <f>'Los Cabos (FFS)'!Q8</f>
        <v>0</v>
      </c>
      <c r="I20" s="138">
        <f>'Los Cabos (FFS)'!R8</f>
        <v>0</v>
      </c>
      <c r="J20" s="138">
        <f>'Los Cabos (FFS)'!S8</f>
        <v>0</v>
      </c>
      <c r="K20">
        <f t="shared" si="1"/>
        <v>0</v>
      </c>
    </row>
    <row r="21" spans="1:11" x14ac:dyDescent="0.25">
      <c r="A21" t="s">
        <v>1445</v>
      </c>
      <c r="B21" s="138">
        <f>'Nardone Bros (FFS)'!K8</f>
        <v>0</v>
      </c>
      <c r="C21" s="138">
        <f>'Nardone Bros (FFS)'!L8</f>
        <v>0</v>
      </c>
      <c r="D21" s="138">
        <f>'Nardone Bros (FFS)'!M8</f>
        <v>0</v>
      </c>
      <c r="E21" s="138">
        <f>'Nardone Bros (FFS)'!N8</f>
        <v>0</v>
      </c>
      <c r="F21" s="138">
        <f>'Nardone Bros (FFS)'!O8</f>
        <v>0</v>
      </c>
      <c r="G21" s="138">
        <f>'Nardone Bros (FFS)'!P8</f>
        <v>0</v>
      </c>
      <c r="H21" s="138">
        <f>'Nardone Bros (FFS)'!Q8</f>
        <v>0</v>
      </c>
      <c r="I21" s="138">
        <f>'Nardone Bros (FFS)'!R8</f>
        <v>0</v>
      </c>
      <c r="J21" s="138">
        <f>'Nardone Bros (FFS)'!S8</f>
        <v>0</v>
      </c>
      <c r="K21">
        <f t="shared" si="1"/>
        <v>0</v>
      </c>
    </row>
    <row r="22" spans="1:11" x14ac:dyDescent="0.25">
      <c r="A22" t="s">
        <v>1446</v>
      </c>
      <c r="B22" s="138">
        <f>'NFG - Peaches (FFS)'!K8</f>
        <v>0</v>
      </c>
      <c r="C22" s="138">
        <f>'NFG - Peaches (FFS)'!L8</f>
        <v>0</v>
      </c>
      <c r="D22" s="138">
        <f>'NFG - Peaches (FFS)'!M8</f>
        <v>0</v>
      </c>
      <c r="E22" s="138">
        <f>'NFG - Peaches (FFS)'!N8</f>
        <v>0</v>
      </c>
      <c r="F22" s="138">
        <f>'NFG - Peaches (FFS)'!O8</f>
        <v>0</v>
      </c>
      <c r="G22" s="138">
        <f>'NFG - Peaches (FFS)'!P8</f>
        <v>0</v>
      </c>
      <c r="H22" s="138">
        <f>'NFG - Peaches (FFS)'!Q8</f>
        <v>0</v>
      </c>
      <c r="I22" s="138">
        <f>'NFG - Peaches (FFS)'!R8</f>
        <v>0</v>
      </c>
      <c r="J22" s="138">
        <f>'NFG - Peaches (FFS)'!S8</f>
        <v>0</v>
      </c>
      <c r="K22" s="138">
        <f>SUM(B22:J22)</f>
        <v>0</v>
      </c>
    </row>
    <row r="23" spans="1:11" x14ac:dyDescent="0.25">
      <c r="A23" t="s">
        <v>1447</v>
      </c>
      <c r="B23" s="138">
        <f>'NFG - Peaches (FFS)'!K8</f>
        <v>0</v>
      </c>
      <c r="C23" s="138">
        <f>'NFG - Peaches (FFS)'!L8</f>
        <v>0</v>
      </c>
      <c r="D23" s="138">
        <f>'NFG - Peaches (FFS)'!M8</f>
        <v>0</v>
      </c>
      <c r="E23" s="138">
        <f>'NFG - Peaches (FFS)'!N8</f>
        <v>0</v>
      </c>
      <c r="F23" s="138">
        <f>'NFG - Peaches (FFS)'!O8</f>
        <v>0</v>
      </c>
      <c r="G23" s="138">
        <f>'NFG - Peaches (FFS)'!P8</f>
        <v>0</v>
      </c>
      <c r="H23" s="138">
        <f>'NFG - Peaches (FFS)'!Q8</f>
        <v>0</v>
      </c>
      <c r="I23" s="138">
        <f>'NFG - Peaches (FFS)'!R8</f>
        <v>0</v>
      </c>
      <c r="J23" s="138">
        <f>'NFG - Peaches (FFS)'!S8</f>
        <v>0</v>
      </c>
      <c r="K23">
        <f t="shared" si="1"/>
        <v>0</v>
      </c>
    </row>
    <row r="24" spans="1:11" x14ac:dyDescent="0.25">
      <c r="A24" t="s">
        <v>1448</v>
      </c>
      <c r="B24" s="138">
        <f>'NFG - Pears (FFS)'!K8</f>
        <v>0</v>
      </c>
      <c r="C24" s="138">
        <f>'NFG - Pears (FFS)'!L8</f>
        <v>0</v>
      </c>
      <c r="D24" s="138">
        <f>'NFG - Pears (FFS)'!M8</f>
        <v>0</v>
      </c>
      <c r="E24" s="138">
        <f>'NFG - Pears (FFS)'!N8</f>
        <v>0</v>
      </c>
      <c r="F24" s="138">
        <f>'NFG - Pears (FFS)'!O8</f>
        <v>0</v>
      </c>
      <c r="G24" s="138">
        <f>'NFG - Pears (FFS)'!P8</f>
        <v>0</v>
      </c>
      <c r="H24" s="138">
        <f>'NFG - Pears (FFS)'!Q8</f>
        <v>0</v>
      </c>
      <c r="I24" s="138">
        <f>'NFG - Pears (FFS)'!R8</f>
        <v>0</v>
      </c>
      <c r="J24" s="138">
        <f>'NFG - Pears (FFS)'!S8</f>
        <v>0</v>
      </c>
      <c r="K24">
        <f t="shared" si="1"/>
        <v>0</v>
      </c>
    </row>
    <row r="25" spans="1:11" x14ac:dyDescent="0.25">
      <c r="A25" t="s">
        <v>1449</v>
      </c>
      <c r="B25" s="138">
        <f>'NFG - Mixed Fruit (FFS)'!K8</f>
        <v>0</v>
      </c>
      <c r="C25" s="138">
        <f>'NFG - Mixed Fruit (FFS)'!L8</f>
        <v>0</v>
      </c>
      <c r="D25" s="138">
        <f>'NFG - Mixed Fruit (FFS)'!M8</f>
        <v>0</v>
      </c>
      <c r="E25" s="138">
        <f>'NFG - Mixed Fruit (FFS)'!N8</f>
        <v>0</v>
      </c>
      <c r="F25" s="138">
        <f>'NFG - Mixed Fruit (FFS)'!O8</f>
        <v>0</v>
      </c>
      <c r="G25" s="138">
        <f>'NFG - Mixed Fruit (FFS)'!P8</f>
        <v>0</v>
      </c>
      <c r="H25" s="138">
        <f>'NFG - Mixed Fruit (FFS)'!Q8</f>
        <v>0</v>
      </c>
      <c r="I25" s="138">
        <f>'NFG - Mixed Fruit (FFS)'!R8</f>
        <v>0</v>
      </c>
      <c r="J25" s="138">
        <f>'NFG - Mixed Fruit (FFS)'!S8</f>
        <v>0</v>
      </c>
      <c r="K25">
        <f t="shared" si="1"/>
        <v>0</v>
      </c>
    </row>
    <row r="26" spans="1:11" x14ac:dyDescent="0.25">
      <c r="A26" t="s">
        <v>1450</v>
      </c>
      <c r="B26" s="138">
        <f>'NFG - Garbanzo Beans (FFS)'!K8</f>
        <v>0</v>
      </c>
      <c r="C26" s="138">
        <f>'NFG - Garbanzo Beans (FFS)'!L8</f>
        <v>0</v>
      </c>
      <c r="D26" s="138">
        <f>'NFG - Garbanzo Beans (FFS)'!M8</f>
        <v>0</v>
      </c>
      <c r="E26" s="138">
        <f>'NFG - Garbanzo Beans (FFS)'!N8</f>
        <v>0</v>
      </c>
      <c r="F26" s="138">
        <f>'NFG - Garbanzo Beans (FFS)'!O8</f>
        <v>0</v>
      </c>
      <c r="G26" s="138">
        <f>'NFG - Garbanzo Beans (FFS)'!P8</f>
        <v>0</v>
      </c>
      <c r="H26" s="138">
        <f>'NFG - Garbanzo Beans (FFS)'!Q8</f>
        <v>0</v>
      </c>
      <c r="I26" s="138">
        <f>'NFG - Garbanzo Beans (FFS)'!R8</f>
        <v>0</v>
      </c>
      <c r="J26" s="138">
        <f>'NFG - Garbanzo Beans (FFS)'!S8</f>
        <v>0</v>
      </c>
      <c r="K26">
        <f t="shared" si="1"/>
        <v>0</v>
      </c>
    </row>
    <row r="27" spans="1:11" x14ac:dyDescent="0.25">
      <c r="A27" t="s">
        <v>1451</v>
      </c>
      <c r="B27" s="138">
        <f>'NFG - Pinto Beans (FFS)'!K8</f>
        <v>0</v>
      </c>
      <c r="C27" s="138">
        <f>'NFG - Pinto Beans (FFS)'!L8</f>
        <v>0</v>
      </c>
      <c r="D27" s="138">
        <f>'NFG - Pinto Beans (FFS)'!M8</f>
        <v>0</v>
      </c>
      <c r="E27" s="138">
        <f>'NFG - Pinto Beans (FFS)'!N8</f>
        <v>0</v>
      </c>
      <c r="F27" s="138">
        <f>'NFG - Pinto Beans (FFS)'!O8</f>
        <v>0</v>
      </c>
      <c r="G27" s="138">
        <f>'NFG - Pinto Beans (FFS)'!P8</f>
        <v>0</v>
      </c>
      <c r="H27" s="138">
        <f>'NFG - Pinto Beans (FFS)'!Q8</f>
        <v>0</v>
      </c>
      <c r="I27" s="138">
        <f>'NFG - Pinto Beans (FFS)'!R8</f>
        <v>0</v>
      </c>
      <c r="J27" s="138">
        <f>'NFG - Pinto Beans (FFS)'!S8</f>
        <v>0</v>
      </c>
      <c r="K27">
        <f t="shared" si="1"/>
        <v>0</v>
      </c>
    </row>
    <row r="28" spans="1:11" x14ac:dyDescent="0.25">
      <c r="A28" t="s">
        <v>1452</v>
      </c>
      <c r="B28" s="138">
        <f>'Nick''s Famous BBQ (FFS)'!K8</f>
        <v>0</v>
      </c>
      <c r="C28" s="138">
        <f>'Nick''s Famous BBQ (FFS)'!L8</f>
        <v>0</v>
      </c>
      <c r="D28" s="138">
        <f>'Nick''s Famous BBQ (FFS)'!M8</f>
        <v>0</v>
      </c>
      <c r="E28" s="138">
        <f>'Nick''s Famous BBQ (FFS)'!N8</f>
        <v>0</v>
      </c>
      <c r="F28" s="138">
        <f>'Nick''s Famous BBQ (FFS)'!O8</f>
        <v>0</v>
      </c>
      <c r="G28" s="138">
        <f>'Nick''s Famous BBQ (FFS)'!P8</f>
        <v>0</v>
      </c>
      <c r="H28" s="138">
        <f>'Nick''s Famous BBQ (FFS)'!Q8</f>
        <v>0</v>
      </c>
      <c r="I28" s="138">
        <f>'Nick''s Famous BBQ (FFS)'!R8</f>
        <v>0</v>
      </c>
      <c r="J28" s="138">
        <f>'Nick''s Famous BBQ (FFS)'!S8</f>
        <v>0</v>
      </c>
      <c r="K28">
        <f t="shared" si="1"/>
        <v>0</v>
      </c>
    </row>
    <row r="29" spans="1:11" x14ac:dyDescent="0.25">
      <c r="A29" t="s">
        <v>1453</v>
      </c>
      <c r="B29" s="138">
        <f>'Pilgrims-GoldKist (FFS)'!K8</f>
        <v>0</v>
      </c>
      <c r="C29" s="138">
        <f>'Pilgrims-GoldKist (FFS)'!L8</f>
        <v>0</v>
      </c>
      <c r="D29" s="138">
        <f>'Pilgrims-GoldKist (FFS)'!M8</f>
        <v>0</v>
      </c>
      <c r="E29" s="138">
        <f>'Pilgrims-GoldKist (FFS)'!N8</f>
        <v>0</v>
      </c>
      <c r="F29" s="138">
        <f>'Pilgrims-GoldKist (FFS)'!O8</f>
        <v>0</v>
      </c>
      <c r="G29" s="138">
        <f>'Pilgrims-GoldKist (FFS)'!P8</f>
        <v>0</v>
      </c>
      <c r="H29" s="138">
        <f>'Pilgrims-GoldKist (FFS)'!Q8</f>
        <v>0</v>
      </c>
      <c r="I29" s="138">
        <f>'Pilgrims-GoldKist (FFS)'!R8</f>
        <v>0</v>
      </c>
      <c r="J29" s="138">
        <f>'Pilgrims-GoldKist (FFS)'!S8</f>
        <v>0</v>
      </c>
      <c r="K29">
        <f t="shared" si="1"/>
        <v>0</v>
      </c>
    </row>
    <row r="30" spans="1:11" x14ac:dyDescent="0.25">
      <c r="A30" t="s">
        <v>1454</v>
      </c>
      <c r="B30" s="138">
        <f>'Red Gold (FFS)'!K8</f>
        <v>0</v>
      </c>
      <c r="C30" s="138">
        <f>'Red Gold (FFS)'!L8</f>
        <v>0</v>
      </c>
      <c r="D30" s="138">
        <f>'Red Gold (FFS)'!M8</f>
        <v>0</v>
      </c>
      <c r="E30" s="138">
        <f>'Red Gold (FFS)'!N8</f>
        <v>0</v>
      </c>
      <c r="F30" s="138">
        <f>'Red Gold (FFS)'!O8</f>
        <v>0</v>
      </c>
      <c r="G30" s="138">
        <f>'Red Gold (FFS)'!P8</f>
        <v>0</v>
      </c>
      <c r="H30" s="138">
        <f>'Red Gold (FFS)'!Q8</f>
        <v>0</v>
      </c>
      <c r="I30" s="138">
        <f>'Red Gold (FFS)'!R8</f>
        <v>0</v>
      </c>
      <c r="J30" s="138">
        <f>'Red Gold (FFS)'!S8</f>
        <v>0</v>
      </c>
      <c r="K30">
        <f t="shared" si="1"/>
        <v>0</v>
      </c>
    </row>
    <row r="31" spans="1:11" x14ac:dyDescent="0.25">
      <c r="A31" t="s">
        <v>1455</v>
      </c>
      <c r="B31" s="138">
        <f>'Rich Chicks (FFS)'!K8</f>
        <v>0</v>
      </c>
      <c r="C31" s="138">
        <f>'Rich Chicks (FFS)'!L8</f>
        <v>0</v>
      </c>
      <c r="D31" s="138">
        <f>'Rich Chicks (FFS)'!M8</f>
        <v>0</v>
      </c>
      <c r="E31" s="138">
        <f>'Rich Chicks (FFS)'!N8</f>
        <v>0</v>
      </c>
      <c r="F31" s="138">
        <f>'Rich Chicks (FFS)'!O8</f>
        <v>0</v>
      </c>
      <c r="G31" s="138">
        <f>'Rich Chicks (FFS)'!P8</f>
        <v>0</v>
      </c>
      <c r="H31" s="138">
        <f>'Rich Chicks (FFS)'!Q8</f>
        <v>0</v>
      </c>
      <c r="I31" s="138">
        <f>'Rich Chicks (FFS)'!R8</f>
        <v>0</v>
      </c>
      <c r="J31" s="138">
        <f>'Rich Chicks (FFS)'!S8</f>
        <v>0</v>
      </c>
      <c r="K31">
        <f t="shared" si="1"/>
        <v>0</v>
      </c>
    </row>
    <row r="32" spans="1:11" x14ac:dyDescent="0.25">
      <c r="A32" t="s">
        <v>1456</v>
      </c>
      <c r="B32" s="138">
        <f>'Rich''s - Cheese (FFS)'!K8</f>
        <v>0</v>
      </c>
      <c r="C32" s="138">
        <f>'Rich''s - Cheese (FFS)'!L8</f>
        <v>0</v>
      </c>
      <c r="D32" s="138">
        <f>'Rich''s - Cheese (FFS)'!M8</f>
        <v>0</v>
      </c>
      <c r="E32" s="138">
        <f>'Rich''s - Cheese (FFS)'!N8</f>
        <v>0</v>
      </c>
      <c r="F32" s="138">
        <f>'Rich''s - Cheese (FFS)'!O8</f>
        <v>0</v>
      </c>
      <c r="G32" s="138">
        <f>'Rich''s - Cheese (FFS)'!P8</f>
        <v>0</v>
      </c>
      <c r="H32" s="138">
        <f>'Rich''s - Cheese (FFS)'!Q8</f>
        <v>0</v>
      </c>
      <c r="I32" s="138">
        <f>'Rich''s - Cheese (FFS)'!R8</f>
        <v>0</v>
      </c>
      <c r="J32" s="138">
        <f>'Rich''s - Cheese (FFS)'!S8</f>
        <v>0</v>
      </c>
      <c r="K32">
        <f t="shared" si="1"/>
        <v>0</v>
      </c>
    </row>
    <row r="33" spans="1:11" x14ac:dyDescent="0.25">
      <c r="A33" t="s">
        <v>1457</v>
      </c>
      <c r="B33" s="138">
        <f>'Cargill-Sunny Fresh (FFS)'!K8</f>
        <v>0</v>
      </c>
      <c r="C33" s="138">
        <f>'Cargill-Sunny Fresh (FFS)'!L8</f>
        <v>0</v>
      </c>
      <c r="D33" s="138">
        <f>'Cargill-Sunny Fresh (FFS)'!M8</f>
        <v>0</v>
      </c>
      <c r="E33" s="138">
        <f>'Cargill-Sunny Fresh (FFS)'!N8</f>
        <v>0</v>
      </c>
      <c r="F33" s="138">
        <f>'Cargill-Sunny Fresh (FFS)'!O8</f>
        <v>0</v>
      </c>
      <c r="G33" s="138">
        <f>'Cargill-Sunny Fresh (FFS)'!P8</f>
        <v>0</v>
      </c>
      <c r="H33" s="138">
        <f>'Cargill-Sunny Fresh (FFS)'!Q8</f>
        <v>0</v>
      </c>
      <c r="I33" s="138">
        <f>'Cargill-Sunny Fresh (FFS)'!R8</f>
        <v>0</v>
      </c>
      <c r="J33" s="138">
        <f>'Cargill-Sunny Fresh (FFS)'!S8</f>
        <v>0</v>
      </c>
      <c r="K33">
        <f t="shared" si="1"/>
        <v>0</v>
      </c>
    </row>
    <row r="34" spans="1:11" x14ac:dyDescent="0.25">
      <c r="A34" t="s">
        <v>1458</v>
      </c>
      <c r="B34" s="138">
        <f>'Tasty Brands (FFS)'!K8</f>
        <v>0</v>
      </c>
      <c r="C34" s="138">
        <f>'Tasty Brands (FFS)'!L8</f>
        <v>0</v>
      </c>
      <c r="D34" s="138">
        <f>'Tasty Brands (FFS)'!M8</f>
        <v>0</v>
      </c>
      <c r="E34" s="138">
        <f>'Tasty Brands (FFS)'!N8</f>
        <v>0</v>
      </c>
      <c r="F34" s="138">
        <f>'Tasty Brands (FFS)'!O8</f>
        <v>0</v>
      </c>
      <c r="G34" s="138">
        <f>'Tasty Brands (FFS)'!P8</f>
        <v>0</v>
      </c>
      <c r="H34" s="138">
        <f>'Tasty Brands (FFS)'!Q8</f>
        <v>0</v>
      </c>
      <c r="I34" s="138">
        <f>'Tasty Brands (FFS)'!R8</f>
        <v>0</v>
      </c>
      <c r="J34" s="138">
        <f>'Tasty Brands (FFS)'!S8</f>
        <v>0</v>
      </c>
      <c r="K34">
        <f t="shared" si="1"/>
        <v>0</v>
      </c>
    </row>
    <row r="35" spans="1:11" x14ac:dyDescent="0.25">
      <c r="A35" t="s">
        <v>1459</v>
      </c>
      <c r="B35" s="138">
        <f>'Yangs 5th Taste (FFS)'!K8</f>
        <v>0</v>
      </c>
      <c r="C35" s="138">
        <f>'Yangs 5th Taste (FFS)'!L8</f>
        <v>0</v>
      </c>
      <c r="D35" s="138">
        <f>'Yangs 5th Taste (FFS)'!M8</f>
        <v>0</v>
      </c>
      <c r="E35" s="138">
        <f>'Yangs 5th Taste (FFS)'!N8</f>
        <v>0</v>
      </c>
      <c r="F35" s="138">
        <f>'Yangs 5th Taste (FFS)'!O8</f>
        <v>0</v>
      </c>
      <c r="G35" s="138">
        <f>'Yangs 5th Taste (FFS)'!P8</f>
        <v>0</v>
      </c>
      <c r="H35" s="138">
        <f>'Yangs 5th Taste (FFS)'!Q8</f>
        <v>0</v>
      </c>
      <c r="I35" s="138">
        <f>'Yangs 5th Taste (FFS)'!R8</f>
        <v>0</v>
      </c>
      <c r="J35" s="138">
        <f>'Yangs 5th Taste (FFS)'!S8</f>
        <v>0</v>
      </c>
      <c r="K35" s="138">
        <f>'Yangs 5th Taste (FFS)'!T8</f>
        <v>0</v>
      </c>
    </row>
    <row r="37" spans="1:11" x14ac:dyDescent="0.25">
      <c r="A37" t="s">
        <v>1460</v>
      </c>
      <c r="B37" s="1046">
        <f t="shared" ref="B37:K37" si="2">SUM(B3:B35)</f>
        <v>0</v>
      </c>
      <c r="C37" s="1046">
        <f t="shared" si="2"/>
        <v>0</v>
      </c>
      <c r="D37" s="1046">
        <f t="shared" si="2"/>
        <v>0</v>
      </c>
      <c r="E37" s="1046">
        <f t="shared" si="2"/>
        <v>0</v>
      </c>
      <c r="F37" s="1046">
        <f t="shared" si="2"/>
        <v>0</v>
      </c>
      <c r="G37" s="1046">
        <f t="shared" si="2"/>
        <v>0</v>
      </c>
      <c r="H37" s="1046">
        <f t="shared" si="2"/>
        <v>0</v>
      </c>
      <c r="I37" s="1046">
        <f t="shared" si="2"/>
        <v>0</v>
      </c>
      <c r="J37" s="1046">
        <f t="shared" si="2"/>
        <v>0</v>
      </c>
      <c r="K37" s="1046">
        <f t="shared" si="2"/>
        <v>0</v>
      </c>
    </row>
  </sheetData>
  <conditionalFormatting sqref="B1:J1">
    <cfRule type="containsText" dxfId="212" priority="1" operator="containsText" text="Must">
      <formula>NOT(ISERROR(SEARCH("Must",B1)))</formula>
    </cfRule>
    <cfRule type="cellIs" dxfId="211" priority="2" operator="equal">
      <formula>"Okay"</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16146-78FC-4204-AA16-D350412F716F}">
  <sheetPr codeName="Sheet41">
    <pageSetUpPr fitToPage="1"/>
  </sheetPr>
  <dimension ref="A1:Z22"/>
  <sheetViews>
    <sheetView showGridLines="0"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60.5703125" style="58" bestFit="1"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9" width="11.140625" style="58"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25.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43.5" customHeight="1" thickTop="1" thickBot="1" x14ac:dyDescent="0.3">
      <c r="B2" s="1504" t="s">
        <v>1680</v>
      </c>
      <c r="C2" s="1505"/>
      <c r="D2" s="1505"/>
      <c r="E2" s="1505"/>
      <c r="F2" s="1505"/>
      <c r="G2" s="1505"/>
      <c r="H2" s="1505"/>
      <c r="I2" s="1505"/>
      <c r="J2" s="1505"/>
      <c r="K2" s="1505"/>
      <c r="L2" s="1505"/>
      <c r="M2" s="1505"/>
      <c r="N2" s="1505"/>
      <c r="O2" s="1505"/>
      <c r="P2" s="1505"/>
      <c r="Q2" s="1498"/>
      <c r="R2" s="1499"/>
      <c r="S2" s="1499"/>
      <c r="T2" s="1499"/>
      <c r="U2" s="1499"/>
      <c r="V2" s="1499"/>
      <c r="W2" s="1499"/>
      <c r="X2" s="1499"/>
      <c r="Y2" s="1500"/>
      <c r="Z2" s="57"/>
    </row>
    <row r="3" spans="1:26"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c r="Z3" s="57"/>
    </row>
    <row r="4" spans="1:26" ht="40.9"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row>
    <row r="5" spans="1:26"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47.45" customHeight="1" thickTop="1" thickBot="1" x14ac:dyDescent="0.3">
      <c r="B6" s="1480"/>
      <c r="C6" s="1481"/>
      <c r="D6" s="1481"/>
      <c r="E6" s="1481"/>
      <c r="F6" s="1481"/>
      <c r="G6" s="1481"/>
      <c r="H6" s="1481"/>
      <c r="I6" s="1481"/>
      <c r="J6" s="1482"/>
      <c r="K6" s="1135">
        <v>100193</v>
      </c>
      <c r="L6" s="1483" t="s">
        <v>1681</v>
      </c>
      <c r="M6" s="1483"/>
      <c r="N6" s="1483"/>
      <c r="O6" s="1484" t="s">
        <v>2235</v>
      </c>
      <c r="P6" s="1485"/>
      <c r="Q6" s="1485"/>
      <c r="R6" s="1485"/>
      <c r="S6" s="556">
        <v>1.4172</v>
      </c>
      <c r="T6" s="1483" t="s">
        <v>1683</v>
      </c>
      <c r="U6" s="1483"/>
      <c r="V6" s="1483"/>
      <c r="W6" s="1483"/>
      <c r="X6" s="1483"/>
      <c r="Y6" s="1589"/>
    </row>
    <row r="7" spans="1:26" ht="66.7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8.25" customHeight="1" thickBot="1" x14ac:dyDescent="0.3">
      <c r="B8" s="48"/>
      <c r="C8" s="49"/>
      <c r="D8" s="50"/>
      <c r="E8" s="50"/>
      <c r="F8" s="50"/>
      <c r="G8" s="50"/>
      <c r="H8" s="50"/>
      <c r="I8" s="50"/>
      <c r="J8" s="51"/>
      <c r="K8" s="52">
        <f t="shared" ref="K8:V8" si="0">SUM(K10:K18)</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5.75"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18.75" customHeight="1" x14ac:dyDescent="0.25">
      <c r="B10" s="579" t="s">
        <v>2236</v>
      </c>
      <c r="C10" s="591" t="s">
        <v>2237</v>
      </c>
      <c r="D10" s="559">
        <v>1</v>
      </c>
      <c r="E10" s="560" t="s">
        <v>1747</v>
      </c>
      <c r="F10" s="560" t="s">
        <v>1747</v>
      </c>
      <c r="G10" s="561">
        <v>30</v>
      </c>
      <c r="H10" s="560">
        <v>360</v>
      </c>
      <c r="I10" s="561">
        <v>27.93</v>
      </c>
      <c r="J10" s="562">
        <f t="shared" ref="J10:J18" si="1">$S$6*I10</f>
        <v>39.582396000000003</v>
      </c>
      <c r="K10" s="993"/>
      <c r="L10" s="979"/>
      <c r="M10" s="979"/>
      <c r="N10" s="979"/>
      <c r="O10" s="979"/>
      <c r="P10" s="979"/>
      <c r="Q10" s="979"/>
      <c r="R10" s="979"/>
      <c r="S10" s="994"/>
      <c r="T10" s="54">
        <f t="shared" ref="T10:T18" si="2">SUM(K10:S10)</f>
        <v>0</v>
      </c>
      <c r="U10" s="3">
        <f t="shared" ref="U10:U18" si="3">T10*I10</f>
        <v>0</v>
      </c>
      <c r="V10" s="328">
        <f t="shared" ref="V10:V18" si="4">U10*$S$6</f>
        <v>0</v>
      </c>
      <c r="W10" s="1592" t="str">
        <f>_xlfn.CONCAT("$",'Total Sheet'!B34," per case for public LEAS / estimated $",'Total Sheet'!B35," for Nonpublic LEAs")</f>
        <v>$2.30 per case for public LEAS / estimated $5.36 for Nonpublic LEAs</v>
      </c>
      <c r="X10" s="1572" t="s">
        <v>1695</v>
      </c>
      <c r="Y10" s="1573"/>
    </row>
    <row r="11" spans="1:26" ht="18.75" x14ac:dyDescent="0.25">
      <c r="B11" s="581" t="s">
        <v>2238</v>
      </c>
      <c r="C11" s="564" t="s">
        <v>2239</v>
      </c>
      <c r="D11" s="565">
        <v>1</v>
      </c>
      <c r="E11" s="566" t="s">
        <v>1747</v>
      </c>
      <c r="F11" s="566" t="s">
        <v>1747</v>
      </c>
      <c r="G11" s="567">
        <v>30</v>
      </c>
      <c r="H11" s="566">
        <v>384</v>
      </c>
      <c r="I11" s="567">
        <v>38.409999999999997</v>
      </c>
      <c r="J11" s="568">
        <f t="shared" si="1"/>
        <v>54.434651999999993</v>
      </c>
      <c r="K11" s="995"/>
      <c r="L11" s="964"/>
      <c r="M11" s="964"/>
      <c r="N11" s="964"/>
      <c r="O11" s="964"/>
      <c r="P11" s="964"/>
      <c r="Q11" s="964"/>
      <c r="R11" s="964"/>
      <c r="S11" s="996"/>
      <c r="T11" s="55">
        <f t="shared" si="2"/>
        <v>0</v>
      </c>
      <c r="U11" s="2">
        <f t="shared" si="3"/>
        <v>0</v>
      </c>
      <c r="V11" s="13">
        <f t="shared" si="4"/>
        <v>0</v>
      </c>
      <c r="W11" s="1493"/>
      <c r="X11" s="1574"/>
      <c r="Y11" s="1575"/>
    </row>
    <row r="12" spans="1:26" ht="18.75" x14ac:dyDescent="0.25">
      <c r="B12" s="595" t="s">
        <v>2240</v>
      </c>
      <c r="C12" s="570" t="s">
        <v>2241</v>
      </c>
      <c r="D12" s="565">
        <v>2</v>
      </c>
      <c r="E12" s="566" t="s">
        <v>1747</v>
      </c>
      <c r="F12" s="566" t="s">
        <v>1747</v>
      </c>
      <c r="G12" s="567">
        <v>29.4</v>
      </c>
      <c r="H12" s="566">
        <v>168</v>
      </c>
      <c r="I12" s="567">
        <v>25.21</v>
      </c>
      <c r="J12" s="568">
        <f t="shared" si="1"/>
        <v>35.727612000000001</v>
      </c>
      <c r="K12" s="995"/>
      <c r="L12" s="964"/>
      <c r="M12" s="964"/>
      <c r="N12" s="964"/>
      <c r="O12" s="964"/>
      <c r="P12" s="964"/>
      <c r="Q12" s="964"/>
      <c r="R12" s="964"/>
      <c r="S12" s="996"/>
      <c r="T12" s="55">
        <f t="shared" si="2"/>
        <v>0</v>
      </c>
      <c r="U12" s="2">
        <f t="shared" si="3"/>
        <v>0</v>
      </c>
      <c r="V12" s="13">
        <f t="shared" si="4"/>
        <v>0</v>
      </c>
      <c r="W12" s="1493"/>
      <c r="X12" s="1574"/>
      <c r="Y12" s="1575"/>
    </row>
    <row r="13" spans="1:26" ht="18.75" x14ac:dyDescent="0.25">
      <c r="B13" s="595" t="s">
        <v>2242</v>
      </c>
      <c r="C13" s="570" t="s">
        <v>2243</v>
      </c>
      <c r="D13" s="565">
        <v>2</v>
      </c>
      <c r="E13" s="566">
        <v>0.5</v>
      </c>
      <c r="F13" s="566" t="s">
        <v>1747</v>
      </c>
      <c r="G13" s="567">
        <v>28.89</v>
      </c>
      <c r="H13" s="566">
        <v>137</v>
      </c>
      <c r="I13" s="567">
        <v>19.78</v>
      </c>
      <c r="J13" s="568">
        <f t="shared" si="1"/>
        <v>28.032216000000002</v>
      </c>
      <c r="K13" s="995"/>
      <c r="L13" s="964"/>
      <c r="M13" s="964"/>
      <c r="N13" s="964"/>
      <c r="O13" s="964"/>
      <c r="P13" s="964"/>
      <c r="Q13" s="964"/>
      <c r="R13" s="964"/>
      <c r="S13" s="996"/>
      <c r="T13" s="55">
        <f t="shared" si="2"/>
        <v>0</v>
      </c>
      <c r="U13" s="2">
        <f t="shared" si="3"/>
        <v>0</v>
      </c>
      <c r="V13" s="13">
        <f t="shared" si="4"/>
        <v>0</v>
      </c>
      <c r="W13" s="1493"/>
      <c r="X13" s="1574"/>
      <c r="Y13" s="1575"/>
    </row>
    <row r="14" spans="1:26" ht="18.75" x14ac:dyDescent="0.25">
      <c r="B14" s="595" t="s">
        <v>2244</v>
      </c>
      <c r="C14" s="570" t="s">
        <v>2245</v>
      </c>
      <c r="D14" s="565">
        <v>1</v>
      </c>
      <c r="E14" s="566" t="s">
        <v>1747</v>
      </c>
      <c r="F14" s="566" t="s">
        <v>1747</v>
      </c>
      <c r="G14" s="567">
        <v>30</v>
      </c>
      <c r="H14" s="566">
        <v>121</v>
      </c>
      <c r="I14" s="567">
        <v>11.85</v>
      </c>
      <c r="J14" s="568">
        <f t="shared" si="1"/>
        <v>16.79382</v>
      </c>
      <c r="K14" s="995"/>
      <c r="L14" s="964"/>
      <c r="M14" s="964"/>
      <c r="N14" s="964"/>
      <c r="O14" s="964"/>
      <c r="P14" s="964"/>
      <c r="Q14" s="964"/>
      <c r="R14" s="964"/>
      <c r="S14" s="996"/>
      <c r="T14" s="55">
        <f t="shared" si="2"/>
        <v>0</v>
      </c>
      <c r="U14" s="2">
        <f t="shared" si="3"/>
        <v>0</v>
      </c>
      <c r="V14" s="13">
        <f t="shared" si="4"/>
        <v>0</v>
      </c>
      <c r="W14" s="1493"/>
      <c r="X14" s="1574"/>
      <c r="Y14" s="1575"/>
    </row>
    <row r="15" spans="1:26" ht="18.75" x14ac:dyDescent="0.25">
      <c r="B15" s="581" t="s">
        <v>2246</v>
      </c>
      <c r="C15" s="570" t="s">
        <v>2247</v>
      </c>
      <c r="D15" s="565">
        <v>2</v>
      </c>
      <c r="E15" s="566" t="s">
        <v>1747</v>
      </c>
      <c r="F15" s="566" t="s">
        <v>1747</v>
      </c>
      <c r="G15" s="567">
        <v>30</v>
      </c>
      <c r="H15" s="566">
        <v>176</v>
      </c>
      <c r="I15" s="567">
        <v>22.71</v>
      </c>
      <c r="J15" s="568">
        <f t="shared" si="1"/>
        <v>32.184612000000001</v>
      </c>
      <c r="K15" s="995"/>
      <c r="L15" s="964"/>
      <c r="M15" s="964"/>
      <c r="N15" s="964"/>
      <c r="O15" s="964"/>
      <c r="P15" s="964"/>
      <c r="Q15" s="964"/>
      <c r="R15" s="964"/>
      <c r="S15" s="996"/>
      <c r="T15" s="55">
        <f t="shared" si="2"/>
        <v>0</v>
      </c>
      <c r="U15" s="2">
        <f t="shared" si="3"/>
        <v>0</v>
      </c>
      <c r="V15" s="13">
        <f t="shared" si="4"/>
        <v>0</v>
      </c>
      <c r="W15" s="1493"/>
      <c r="X15" s="1574"/>
      <c r="Y15" s="1575"/>
    </row>
    <row r="16" spans="1:26" ht="18.75" x14ac:dyDescent="0.25">
      <c r="B16" s="595" t="s">
        <v>2248</v>
      </c>
      <c r="C16" s="570" t="s">
        <v>2249</v>
      </c>
      <c r="D16" s="565">
        <v>2</v>
      </c>
      <c r="E16" s="566" t="s">
        <v>1747</v>
      </c>
      <c r="F16" s="739" t="s">
        <v>2250</v>
      </c>
      <c r="G16" s="567">
        <v>30</v>
      </c>
      <c r="H16" s="566">
        <v>151</v>
      </c>
      <c r="I16" s="567">
        <v>17.16</v>
      </c>
      <c r="J16" s="568">
        <f t="shared" si="1"/>
        <v>24.319151999999999</v>
      </c>
      <c r="K16" s="995"/>
      <c r="L16" s="964"/>
      <c r="M16" s="964"/>
      <c r="N16" s="964"/>
      <c r="O16" s="964"/>
      <c r="P16" s="964"/>
      <c r="Q16" s="964"/>
      <c r="R16" s="964"/>
      <c r="S16" s="996"/>
      <c r="T16" s="55">
        <f t="shared" si="2"/>
        <v>0</v>
      </c>
      <c r="U16" s="2">
        <f t="shared" si="3"/>
        <v>0</v>
      </c>
      <c r="V16" s="13">
        <f t="shared" si="4"/>
        <v>0</v>
      </c>
      <c r="W16" s="1493"/>
      <c r="X16" s="1574"/>
      <c r="Y16" s="1575"/>
    </row>
    <row r="17" spans="2:25" ht="18.75" x14ac:dyDescent="0.25">
      <c r="B17" s="581" t="s">
        <v>2251</v>
      </c>
      <c r="C17" s="564" t="s">
        <v>2252</v>
      </c>
      <c r="D17" s="565">
        <v>2</v>
      </c>
      <c r="E17" s="566" t="s">
        <v>1747</v>
      </c>
      <c r="F17" s="739" t="s">
        <v>2253</v>
      </c>
      <c r="G17" s="567">
        <v>30</v>
      </c>
      <c r="H17" s="566">
        <v>81</v>
      </c>
      <c r="I17" s="567">
        <v>14.77</v>
      </c>
      <c r="J17" s="568">
        <f t="shared" si="1"/>
        <v>20.932044000000001</v>
      </c>
      <c r="K17" s="995"/>
      <c r="L17" s="964"/>
      <c r="M17" s="964"/>
      <c r="N17" s="964"/>
      <c r="O17" s="964"/>
      <c r="P17" s="964"/>
      <c r="Q17" s="964"/>
      <c r="R17" s="964"/>
      <c r="S17" s="996"/>
      <c r="T17" s="55">
        <f t="shared" si="2"/>
        <v>0</v>
      </c>
      <c r="U17" s="2">
        <f t="shared" si="3"/>
        <v>0</v>
      </c>
      <c r="V17" s="13">
        <f t="shared" si="4"/>
        <v>0</v>
      </c>
      <c r="W17" s="1493"/>
      <c r="X17" s="1574"/>
      <c r="Y17" s="1575"/>
    </row>
    <row r="18" spans="2:25" ht="19.5" thickBot="1" x14ac:dyDescent="0.3">
      <c r="B18" s="596" t="s">
        <v>2254</v>
      </c>
      <c r="C18" s="572" t="s">
        <v>2255</v>
      </c>
      <c r="D18" s="573">
        <v>2</v>
      </c>
      <c r="E18" s="574" t="s">
        <v>1747</v>
      </c>
      <c r="F18" s="574" t="s">
        <v>2250</v>
      </c>
      <c r="G18" s="576">
        <v>30</v>
      </c>
      <c r="H18" s="574">
        <v>139</v>
      </c>
      <c r="I18" s="576">
        <v>21.12</v>
      </c>
      <c r="J18" s="577">
        <f t="shared" si="1"/>
        <v>29.931264000000002</v>
      </c>
      <c r="K18" s="997"/>
      <c r="L18" s="998"/>
      <c r="M18" s="998"/>
      <c r="N18" s="998"/>
      <c r="O18" s="998"/>
      <c r="P18" s="998"/>
      <c r="Q18" s="998"/>
      <c r="R18" s="998"/>
      <c r="S18" s="999"/>
      <c r="T18" s="56">
        <f t="shared" si="2"/>
        <v>0</v>
      </c>
      <c r="U18" s="1">
        <f t="shared" si="3"/>
        <v>0</v>
      </c>
      <c r="V18" s="329">
        <f t="shared" si="4"/>
        <v>0</v>
      </c>
      <c r="W18" s="1593"/>
      <c r="X18" s="1576"/>
      <c r="Y18" s="1577"/>
    </row>
    <row r="19" spans="2:25" ht="70.900000000000006" customHeight="1" thickBot="1" x14ac:dyDescent="0.3">
      <c r="B19" s="59"/>
      <c r="C19" s="60"/>
      <c r="D19" s="61"/>
      <c r="E19" s="61"/>
      <c r="F19" s="61"/>
      <c r="G19" s="61"/>
      <c r="H19" s="61"/>
      <c r="I19" s="61"/>
      <c r="J19" s="62"/>
      <c r="K19" s="63"/>
      <c r="L19" s="63"/>
      <c r="M19" s="63"/>
      <c r="N19" s="63"/>
      <c r="O19" s="63"/>
      <c r="P19" s="63"/>
      <c r="Q19" s="63"/>
      <c r="R19" s="63"/>
      <c r="S19" s="63"/>
      <c r="T19" s="64"/>
      <c r="U19" s="65"/>
      <c r="V19" s="66"/>
      <c r="W19" s="66"/>
      <c r="X19" s="66"/>
      <c r="Y19" s="67"/>
    </row>
    <row r="20" spans="2:25" ht="15.75" thickTop="1" x14ac:dyDescent="0.25">
      <c r="K20" s="69"/>
      <c r="L20" s="69"/>
      <c r="M20" s="69"/>
      <c r="N20" s="69"/>
      <c r="O20" s="69"/>
      <c r="P20" s="69"/>
      <c r="Q20" s="69"/>
      <c r="R20" s="69"/>
      <c r="S20" s="69"/>
      <c r="T20" s="69"/>
      <c r="U20" s="70"/>
      <c r="V20" s="71"/>
      <c r="W20" s="71"/>
    </row>
    <row r="22" spans="2:25" ht="21" customHeight="1" x14ac:dyDescent="0.25"/>
  </sheetData>
  <sheetProtection formatCells="0" formatColumns="0" formatRows="0" insertColumns="0" insertRows="0" insertHyperlinks="0" deleteRows="0" sort="0" autoFilter="0"/>
  <mergeCells count="16">
    <mergeCell ref="A1:Y1"/>
    <mergeCell ref="B2:P2"/>
    <mergeCell ref="Q2:Y4"/>
    <mergeCell ref="B3:P3"/>
    <mergeCell ref="B4:C4"/>
    <mergeCell ref="D4:J4"/>
    <mergeCell ref="K4:M4"/>
    <mergeCell ref="N4:P4"/>
    <mergeCell ref="X10:Y18"/>
    <mergeCell ref="B5:Y5"/>
    <mergeCell ref="B6:J6"/>
    <mergeCell ref="L6:N6"/>
    <mergeCell ref="O6:R6"/>
    <mergeCell ref="T6:Y6"/>
    <mergeCell ref="B9:Y9"/>
    <mergeCell ref="W10:W18"/>
  </mergeCells>
  <conditionalFormatting sqref="B2">
    <cfRule type="duplicateValues" dxfId="117" priority="2"/>
  </conditionalFormatting>
  <conditionalFormatting sqref="B3:B1048576">
    <cfRule type="duplicateValues" dxfId="116" priority="3"/>
  </conditionalFormatting>
  <conditionalFormatting sqref="Z10:Z18">
    <cfRule type="containsText" dxfId="115" priority="1" operator="containsText" text="Error">
      <formula>NOT(ISERROR(SEARCH("Error",Z10)))</formula>
    </cfRule>
  </conditionalFormatting>
  <pageMargins left="0.25" right="0.25" top="0.75" bottom="0.75" header="0.3" footer="0.3"/>
  <pageSetup scale="3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9DBA7-5F70-411A-81E9-BE0FB1EF76A2}">
  <sheetPr codeName="Sheet42">
    <pageSetUpPr fitToPage="1"/>
  </sheetPr>
  <dimension ref="A1:Y33"/>
  <sheetViews>
    <sheetView showGridLines="0"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66.5703125"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100193</v>
      </c>
      <c r="L7" s="1542" t="s">
        <v>1681</v>
      </c>
      <c r="M7" s="1542"/>
      <c r="N7" s="1542"/>
      <c r="O7" s="1543" t="s">
        <v>2235</v>
      </c>
      <c r="P7" s="1578"/>
      <c r="Q7" s="1578"/>
      <c r="R7" s="1578"/>
      <c r="S7" s="578">
        <v>1.4172</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SUM(U15:U23)</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SUM(K15:K55)</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x14ac:dyDescent="0.25">
      <c r="B15" s="590" t="s">
        <v>2236</v>
      </c>
      <c r="C15" s="591" t="s">
        <v>2237</v>
      </c>
      <c r="D15" s="559">
        <v>1</v>
      </c>
      <c r="E15" s="560" t="s">
        <v>1747</v>
      </c>
      <c r="F15" s="560" t="s">
        <v>1747</v>
      </c>
      <c r="G15" s="561">
        <v>30</v>
      </c>
      <c r="H15" s="560">
        <v>360</v>
      </c>
      <c r="I15" s="561">
        <v>27.93</v>
      </c>
      <c r="J15" s="580">
        <f t="shared" ref="J15:J23" si="1">$S$7*I15</f>
        <v>39.582396000000003</v>
      </c>
      <c r="K15" s="993"/>
      <c r="L15" s="979"/>
      <c r="M15" s="979"/>
      <c r="N15" s="979"/>
      <c r="O15" s="979"/>
      <c r="P15" s="979"/>
      <c r="Q15" s="979"/>
      <c r="R15" s="979"/>
      <c r="S15" s="994"/>
      <c r="T15" s="54">
        <f t="shared" ref="T15:T23" si="2">SUM(K15:S15)</f>
        <v>0</v>
      </c>
      <c r="U15" s="325">
        <f t="shared" ref="U15:U23" si="3">T15*I15</f>
        <v>0</v>
      </c>
      <c r="V15" s="328">
        <f t="shared" ref="V15:V23" si="4">U15*$S$7</f>
        <v>0</v>
      </c>
      <c r="W15" s="1572" t="s">
        <v>1695</v>
      </c>
      <c r="X15" s="1573"/>
    </row>
    <row r="16" spans="1:25" ht="19.5" customHeight="1" x14ac:dyDescent="0.25">
      <c r="B16" s="592" t="s">
        <v>2238</v>
      </c>
      <c r="C16" s="570" t="s">
        <v>2239</v>
      </c>
      <c r="D16" s="565">
        <v>1</v>
      </c>
      <c r="E16" s="566" t="s">
        <v>1747</v>
      </c>
      <c r="F16" s="566" t="s">
        <v>1747</v>
      </c>
      <c r="G16" s="567">
        <v>30</v>
      </c>
      <c r="H16" s="566">
        <v>384</v>
      </c>
      <c r="I16" s="567">
        <v>38.409999999999997</v>
      </c>
      <c r="J16" s="568">
        <f t="shared" si="1"/>
        <v>54.434651999999993</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593" t="s">
        <v>2240</v>
      </c>
      <c r="C17" s="570" t="s">
        <v>2241</v>
      </c>
      <c r="D17" s="565">
        <v>2</v>
      </c>
      <c r="E17" s="566" t="s">
        <v>1747</v>
      </c>
      <c r="F17" s="566" t="s">
        <v>1747</v>
      </c>
      <c r="G17" s="567">
        <v>29.4</v>
      </c>
      <c r="H17" s="566">
        <v>168</v>
      </c>
      <c r="I17" s="567">
        <v>25.21</v>
      </c>
      <c r="J17" s="568">
        <f t="shared" si="1"/>
        <v>35.727612000000001</v>
      </c>
      <c r="K17" s="995"/>
      <c r="L17" s="964"/>
      <c r="M17" s="964"/>
      <c r="N17" s="964"/>
      <c r="O17" s="964"/>
      <c r="P17" s="964"/>
      <c r="Q17" s="964"/>
      <c r="R17" s="964"/>
      <c r="S17" s="996"/>
      <c r="T17" s="55">
        <f t="shared" si="2"/>
        <v>0</v>
      </c>
      <c r="U17" s="326">
        <f t="shared" si="3"/>
        <v>0</v>
      </c>
      <c r="V17" s="13">
        <f t="shared" si="4"/>
        <v>0</v>
      </c>
      <c r="W17" s="1574"/>
      <c r="X17" s="1575"/>
    </row>
    <row r="18" spans="2:24" ht="19.5" customHeight="1" x14ac:dyDescent="0.25">
      <c r="B18" s="593" t="s">
        <v>2242</v>
      </c>
      <c r="C18" s="570" t="s">
        <v>2243</v>
      </c>
      <c r="D18" s="565">
        <v>2</v>
      </c>
      <c r="E18" s="566">
        <v>0.5</v>
      </c>
      <c r="F18" s="566" t="s">
        <v>1747</v>
      </c>
      <c r="G18" s="567">
        <v>28.89</v>
      </c>
      <c r="H18" s="566">
        <v>137</v>
      </c>
      <c r="I18" s="567">
        <v>19.78</v>
      </c>
      <c r="J18" s="568">
        <f t="shared" si="1"/>
        <v>28.032216000000002</v>
      </c>
      <c r="K18" s="995"/>
      <c r="L18" s="964"/>
      <c r="M18" s="964"/>
      <c r="N18" s="964"/>
      <c r="O18" s="964"/>
      <c r="P18" s="964"/>
      <c r="Q18" s="964"/>
      <c r="R18" s="964"/>
      <c r="S18" s="996"/>
      <c r="T18" s="55">
        <f t="shared" si="2"/>
        <v>0</v>
      </c>
      <c r="U18" s="326">
        <f t="shared" si="3"/>
        <v>0</v>
      </c>
      <c r="V18" s="13">
        <f t="shared" si="4"/>
        <v>0</v>
      </c>
      <c r="W18" s="1574"/>
      <c r="X18" s="1575"/>
    </row>
    <row r="19" spans="2:24" ht="19.5" customHeight="1" x14ac:dyDescent="0.25">
      <c r="B19" s="593" t="s">
        <v>2244</v>
      </c>
      <c r="C19" s="570" t="s">
        <v>2245</v>
      </c>
      <c r="D19" s="565">
        <v>1</v>
      </c>
      <c r="E19" s="566" t="s">
        <v>1747</v>
      </c>
      <c r="F19" s="566" t="s">
        <v>1747</v>
      </c>
      <c r="G19" s="567">
        <v>30</v>
      </c>
      <c r="H19" s="566">
        <v>121</v>
      </c>
      <c r="I19" s="567">
        <v>11.85</v>
      </c>
      <c r="J19" s="568">
        <f t="shared" si="1"/>
        <v>16.79382</v>
      </c>
      <c r="K19" s="995"/>
      <c r="L19" s="964"/>
      <c r="M19" s="964"/>
      <c r="N19" s="964"/>
      <c r="O19" s="964"/>
      <c r="P19" s="964"/>
      <c r="Q19" s="964"/>
      <c r="R19" s="964"/>
      <c r="S19" s="996"/>
      <c r="T19" s="55">
        <f t="shared" si="2"/>
        <v>0</v>
      </c>
      <c r="U19" s="326">
        <f t="shared" si="3"/>
        <v>0</v>
      </c>
      <c r="V19" s="13">
        <f t="shared" si="4"/>
        <v>0</v>
      </c>
      <c r="W19" s="1574"/>
      <c r="X19" s="1575"/>
    </row>
    <row r="20" spans="2:24" ht="19.5" customHeight="1" x14ac:dyDescent="0.25">
      <c r="B20" s="593" t="s">
        <v>2246</v>
      </c>
      <c r="C20" s="570" t="s">
        <v>2247</v>
      </c>
      <c r="D20" s="565">
        <v>2</v>
      </c>
      <c r="E20" s="566" t="s">
        <v>1747</v>
      </c>
      <c r="F20" s="566" t="s">
        <v>1747</v>
      </c>
      <c r="G20" s="567">
        <v>30</v>
      </c>
      <c r="H20" s="566">
        <v>176</v>
      </c>
      <c r="I20" s="567">
        <v>22.71</v>
      </c>
      <c r="J20" s="568">
        <f t="shared" si="1"/>
        <v>32.184612000000001</v>
      </c>
      <c r="K20" s="995"/>
      <c r="L20" s="964"/>
      <c r="M20" s="964"/>
      <c r="N20" s="964"/>
      <c r="O20" s="964"/>
      <c r="P20" s="964"/>
      <c r="Q20" s="964"/>
      <c r="R20" s="964"/>
      <c r="S20" s="996"/>
      <c r="T20" s="55">
        <f t="shared" si="2"/>
        <v>0</v>
      </c>
      <c r="U20" s="326">
        <f t="shared" si="3"/>
        <v>0</v>
      </c>
      <c r="V20" s="13">
        <f t="shared" si="4"/>
        <v>0</v>
      </c>
      <c r="W20" s="1574"/>
      <c r="X20" s="1575"/>
    </row>
    <row r="21" spans="2:24" ht="19.5" customHeight="1" x14ac:dyDescent="0.25">
      <c r="B21" s="593" t="s">
        <v>2248</v>
      </c>
      <c r="C21" s="570" t="s">
        <v>2249</v>
      </c>
      <c r="D21" s="565">
        <v>2</v>
      </c>
      <c r="E21" s="566" t="s">
        <v>1747</v>
      </c>
      <c r="F21" s="739" t="s">
        <v>2250</v>
      </c>
      <c r="G21" s="567">
        <v>30</v>
      </c>
      <c r="H21" s="566">
        <v>151</v>
      </c>
      <c r="I21" s="567">
        <v>17.16</v>
      </c>
      <c r="J21" s="568">
        <f t="shared" si="1"/>
        <v>24.319151999999999</v>
      </c>
      <c r="K21" s="995"/>
      <c r="L21" s="964"/>
      <c r="M21" s="964"/>
      <c r="N21" s="964"/>
      <c r="O21" s="964"/>
      <c r="P21" s="964"/>
      <c r="Q21" s="964"/>
      <c r="R21" s="964"/>
      <c r="S21" s="996"/>
      <c r="T21" s="55">
        <f t="shared" si="2"/>
        <v>0</v>
      </c>
      <c r="U21" s="326">
        <f t="shared" si="3"/>
        <v>0</v>
      </c>
      <c r="V21" s="13">
        <f t="shared" si="4"/>
        <v>0</v>
      </c>
      <c r="W21" s="1574"/>
      <c r="X21" s="1575"/>
    </row>
    <row r="22" spans="2:24" ht="19.5" customHeight="1" x14ac:dyDescent="0.25">
      <c r="B22" s="593" t="s">
        <v>2251</v>
      </c>
      <c r="C22" s="570" t="s">
        <v>2252</v>
      </c>
      <c r="D22" s="565">
        <v>2</v>
      </c>
      <c r="E22" s="566" t="s">
        <v>1747</v>
      </c>
      <c r="F22" s="739" t="s">
        <v>2253</v>
      </c>
      <c r="G22" s="567">
        <v>30</v>
      </c>
      <c r="H22" s="566">
        <v>81</v>
      </c>
      <c r="I22" s="567">
        <v>14.77</v>
      </c>
      <c r="J22" s="568">
        <f t="shared" si="1"/>
        <v>20.932044000000001</v>
      </c>
      <c r="K22" s="995"/>
      <c r="L22" s="964"/>
      <c r="M22" s="964"/>
      <c r="N22" s="964"/>
      <c r="O22" s="964"/>
      <c r="P22" s="964"/>
      <c r="Q22" s="964"/>
      <c r="R22" s="964"/>
      <c r="S22" s="996"/>
      <c r="T22" s="55">
        <f t="shared" si="2"/>
        <v>0</v>
      </c>
      <c r="U22" s="326">
        <f t="shared" si="3"/>
        <v>0</v>
      </c>
      <c r="V22" s="13">
        <f t="shared" si="4"/>
        <v>0</v>
      </c>
      <c r="W22" s="1574"/>
      <c r="X22" s="1575"/>
    </row>
    <row r="23" spans="2:24" ht="19.5" customHeight="1" thickBot="1" x14ac:dyDescent="0.3">
      <c r="B23" s="594" t="s">
        <v>2254</v>
      </c>
      <c r="C23" s="572" t="s">
        <v>2255</v>
      </c>
      <c r="D23" s="573">
        <v>2</v>
      </c>
      <c r="E23" s="574" t="s">
        <v>1747</v>
      </c>
      <c r="F23" s="574" t="s">
        <v>2250</v>
      </c>
      <c r="G23" s="576">
        <v>30</v>
      </c>
      <c r="H23" s="574">
        <v>139</v>
      </c>
      <c r="I23" s="576">
        <v>21.12</v>
      </c>
      <c r="J23" s="577">
        <f t="shared" si="1"/>
        <v>29.931264000000002</v>
      </c>
      <c r="K23" s="997"/>
      <c r="L23" s="998"/>
      <c r="M23" s="998"/>
      <c r="N23" s="998"/>
      <c r="O23" s="998"/>
      <c r="P23" s="998"/>
      <c r="Q23" s="998"/>
      <c r="R23" s="998"/>
      <c r="S23" s="999"/>
      <c r="T23" s="56">
        <f t="shared" si="2"/>
        <v>0</v>
      </c>
      <c r="U23" s="327">
        <f t="shared" si="3"/>
        <v>0</v>
      </c>
      <c r="V23" s="329">
        <f t="shared" si="4"/>
        <v>0</v>
      </c>
      <c r="W23" s="1576"/>
      <c r="X23" s="1577"/>
    </row>
    <row r="24" spans="2:24" ht="23.85" customHeight="1" x14ac:dyDescent="0.25">
      <c r="B24" s="1514" t="s">
        <v>1743</v>
      </c>
      <c r="C24" s="1515"/>
      <c r="D24" s="1515"/>
      <c r="E24" s="1515"/>
      <c r="F24" s="1515"/>
      <c r="G24" s="1515"/>
      <c r="H24" s="1515"/>
      <c r="I24" s="1515"/>
      <c r="J24" s="1515"/>
      <c r="K24" s="1515"/>
      <c r="L24" s="1515"/>
      <c r="M24" s="1515"/>
      <c r="N24" s="1515"/>
      <c r="O24" s="1515"/>
      <c r="P24" s="1515"/>
      <c r="Q24" s="1515"/>
      <c r="R24" s="1515"/>
      <c r="S24" s="1515"/>
      <c r="T24" s="1515"/>
      <c r="U24" s="1515"/>
      <c r="V24" s="1515"/>
      <c r="W24" s="1515"/>
      <c r="X24" s="1516"/>
    </row>
    <row r="25" spans="2:24" ht="23.85" customHeight="1" x14ac:dyDescent="0.25">
      <c r="B25" s="1514"/>
      <c r="C25" s="1515"/>
      <c r="D25" s="1515"/>
      <c r="E25" s="1515"/>
      <c r="F25" s="1515"/>
      <c r="G25" s="1515"/>
      <c r="H25" s="1515"/>
      <c r="I25" s="1515"/>
      <c r="J25" s="1515"/>
      <c r="K25" s="1515"/>
      <c r="L25" s="1515"/>
      <c r="M25" s="1515"/>
      <c r="N25" s="1515"/>
      <c r="O25" s="1515"/>
      <c r="P25" s="1515"/>
      <c r="Q25" s="1515"/>
      <c r="R25" s="1515"/>
      <c r="S25" s="1515"/>
      <c r="T25" s="1515"/>
      <c r="U25" s="1515"/>
      <c r="V25" s="1515"/>
      <c r="W25" s="1515"/>
      <c r="X25" s="1516"/>
    </row>
    <row r="26" spans="2:24" ht="0.75" customHeight="1" x14ac:dyDescent="0.25">
      <c r="B26" s="1514"/>
      <c r="C26" s="1515"/>
      <c r="D26" s="1515"/>
      <c r="E26" s="1515"/>
      <c r="F26" s="1515"/>
      <c r="G26" s="1515"/>
      <c r="H26" s="1515"/>
      <c r="I26" s="1515"/>
      <c r="J26" s="1515"/>
      <c r="K26" s="1515"/>
      <c r="L26" s="1515"/>
      <c r="M26" s="1515"/>
      <c r="N26" s="1515"/>
      <c r="O26" s="1515"/>
      <c r="P26" s="1515"/>
      <c r="Q26" s="1515"/>
      <c r="R26" s="1515"/>
      <c r="S26" s="1515"/>
      <c r="T26" s="1515"/>
      <c r="U26" s="1515"/>
      <c r="V26" s="1515"/>
      <c r="W26" s="1515"/>
      <c r="X26" s="1516"/>
    </row>
    <row r="27" spans="2:24" ht="33.75" customHeight="1" thickBot="1" x14ac:dyDescent="0.3">
      <c r="B27" s="1517"/>
      <c r="C27" s="1518"/>
      <c r="D27" s="1518"/>
      <c r="E27" s="1518"/>
      <c r="F27" s="1518"/>
      <c r="G27" s="1518"/>
      <c r="H27" s="1518"/>
      <c r="I27" s="1518"/>
      <c r="J27" s="1518"/>
      <c r="K27" s="1518"/>
      <c r="L27" s="1518"/>
      <c r="M27" s="1518"/>
      <c r="N27" s="1518"/>
      <c r="O27" s="1518"/>
      <c r="P27" s="1518"/>
      <c r="Q27" s="1518"/>
      <c r="R27" s="1518"/>
      <c r="S27" s="1518"/>
      <c r="T27" s="1518"/>
      <c r="U27" s="1518"/>
      <c r="V27" s="1518"/>
      <c r="W27" s="1518"/>
      <c r="X27" s="1519"/>
    </row>
    <row r="28" spans="2:24" ht="58.5" customHeight="1" thickTop="1" thickBot="1" x14ac:dyDescent="0.3">
      <c r="B28" s="1564"/>
      <c r="C28" s="1564"/>
      <c r="D28" s="1564"/>
      <c r="E28" s="1564"/>
      <c r="F28" s="1564"/>
      <c r="G28" s="1564"/>
      <c r="H28" s="1564"/>
      <c r="I28" s="1564"/>
      <c r="J28" s="1564"/>
      <c r="K28" s="1564"/>
      <c r="L28" s="1564"/>
      <c r="M28" s="1564"/>
      <c r="N28" s="1564"/>
      <c r="O28" s="1564"/>
      <c r="P28" s="1564"/>
      <c r="Q28" s="1564"/>
      <c r="R28" s="1564"/>
      <c r="S28" s="1564"/>
      <c r="T28" s="1564"/>
      <c r="U28" s="1564"/>
      <c r="V28" s="1564"/>
      <c r="W28" s="1564"/>
      <c r="X28" s="1564"/>
    </row>
    <row r="29" spans="2:24" ht="24" x14ac:dyDescent="0.4">
      <c r="C29" s="1546" t="s">
        <v>1744</v>
      </c>
      <c r="D29" s="1547"/>
      <c r="E29" s="1547"/>
      <c r="F29" s="1547"/>
      <c r="G29" s="1548"/>
    </row>
    <row r="30" spans="2:24" x14ac:dyDescent="0.25">
      <c r="C30" s="1549"/>
      <c r="D30" s="1550"/>
      <c r="E30" s="1550"/>
      <c r="F30" s="1550"/>
      <c r="G30" s="1551"/>
    </row>
    <row r="31" spans="2:24" x14ac:dyDescent="0.25">
      <c r="C31" s="1552"/>
      <c r="D31" s="1553"/>
      <c r="E31" s="1553"/>
      <c r="F31" s="1553"/>
      <c r="G31" s="1554"/>
    </row>
    <row r="32" spans="2:24" x14ac:dyDescent="0.25">
      <c r="C32" s="1552"/>
      <c r="D32" s="1553"/>
      <c r="E32" s="1553"/>
      <c r="F32" s="1553"/>
      <c r="G32" s="1554"/>
    </row>
    <row r="33" spans="3:7" ht="15.75" thickBot="1" x14ac:dyDescent="0.3">
      <c r="C33" s="1555"/>
      <c r="D33" s="1556"/>
      <c r="E33" s="1556"/>
      <c r="F33" s="1556"/>
      <c r="G33" s="1557"/>
    </row>
  </sheetData>
  <sheetProtection formatCells="0" formatColumns="0" formatRows="0" insertColumns="0" insertRows="0" insertHyperlinks="0" deleteRows="0" sort="0" autoFilter="0"/>
  <mergeCells count="29">
    <mergeCell ref="A1:Y1"/>
    <mergeCell ref="B28:X28"/>
    <mergeCell ref="N4:P4"/>
    <mergeCell ref="B5:X5"/>
    <mergeCell ref="B6:X6"/>
    <mergeCell ref="B7:J7"/>
    <mergeCell ref="L7:N7"/>
    <mergeCell ref="O7:R7"/>
    <mergeCell ref="T7:X7"/>
    <mergeCell ref="L9:Q9"/>
    <mergeCell ref="S9:X9"/>
    <mergeCell ref="S8:X8"/>
    <mergeCell ref="E9:J9"/>
    <mergeCell ref="C29:G29"/>
    <mergeCell ref="C30:G33"/>
    <mergeCell ref="B2:P2"/>
    <mergeCell ref="Q2:X4"/>
    <mergeCell ref="B3:P3"/>
    <mergeCell ref="B4:C4"/>
    <mergeCell ref="D4:J4"/>
    <mergeCell ref="K4:M4"/>
    <mergeCell ref="B10:X10"/>
    <mergeCell ref="B11:X11"/>
    <mergeCell ref="W15:X23"/>
    <mergeCell ref="B24:X25"/>
    <mergeCell ref="B26:X27"/>
    <mergeCell ref="B8:B9"/>
    <mergeCell ref="E8:J8"/>
    <mergeCell ref="L8:Q8"/>
  </mergeCells>
  <conditionalFormatting sqref="B2:B1048576">
    <cfRule type="duplicateValues" dxfId="114" priority="1"/>
  </conditionalFormatting>
  <pageMargins left="0.25" right="0.25" top="0.75" bottom="0.75" header="0.3" footer="0.3"/>
  <pageSetup scale="37"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216DC-4918-4495-9242-F6702EECF306}">
  <sheetPr codeName="Sheet43">
    <pageSetUpPr fitToPage="1"/>
  </sheetPr>
  <dimension ref="A1:Z18"/>
  <sheetViews>
    <sheetView showGridLines="0"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53.140625"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8" width="11.140625" style="58" customWidth="1"/>
    <col min="19" max="19" width="13" style="58" bestFit="1"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33.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43.5" customHeight="1" thickTop="1" thickBot="1" x14ac:dyDescent="0.3">
      <c r="B2" s="1504" t="s">
        <v>1680</v>
      </c>
      <c r="C2" s="1505"/>
      <c r="D2" s="1505"/>
      <c r="E2" s="1505"/>
      <c r="F2" s="1505"/>
      <c r="G2" s="1505"/>
      <c r="H2" s="1505"/>
      <c r="I2" s="1505"/>
      <c r="J2" s="1505"/>
      <c r="K2" s="1505"/>
      <c r="L2" s="1505"/>
      <c r="M2" s="1505"/>
      <c r="N2" s="1505"/>
      <c r="O2" s="1505"/>
      <c r="P2" s="1505"/>
      <c r="Q2" s="1498"/>
      <c r="R2" s="1499"/>
      <c r="S2" s="1499"/>
      <c r="T2" s="1499"/>
      <c r="U2" s="1499"/>
      <c r="V2" s="1499"/>
      <c r="W2" s="1499"/>
      <c r="X2" s="1499"/>
      <c r="Y2" s="1500"/>
      <c r="Z2" s="57"/>
    </row>
    <row r="3" spans="1:26"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c r="Z3" s="57"/>
    </row>
    <row r="4" spans="1:26" ht="40.9"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row>
    <row r="5" spans="1:26"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47.45" customHeight="1" thickTop="1" thickBot="1" x14ac:dyDescent="0.3">
      <c r="B6" s="1480"/>
      <c r="C6" s="1481"/>
      <c r="D6" s="1481"/>
      <c r="E6" s="1481"/>
      <c r="F6" s="1481"/>
      <c r="G6" s="1481"/>
      <c r="H6" s="1481"/>
      <c r="I6" s="1481"/>
      <c r="J6" s="1482"/>
      <c r="K6" s="1135">
        <v>100883</v>
      </c>
      <c r="L6" s="1483" t="s">
        <v>1681</v>
      </c>
      <c r="M6" s="1483"/>
      <c r="N6" s="1483"/>
      <c r="O6" s="1484" t="s">
        <v>2256</v>
      </c>
      <c r="P6" s="1485"/>
      <c r="Q6" s="1485"/>
      <c r="R6" s="1485"/>
      <c r="S6" s="668">
        <v>3.2277999999999998</v>
      </c>
      <c r="T6" s="1483" t="s">
        <v>1683</v>
      </c>
      <c r="U6" s="1483"/>
      <c r="V6" s="1483"/>
      <c r="W6" s="1483"/>
      <c r="X6" s="1483"/>
      <c r="Y6" s="1589"/>
    </row>
    <row r="7" spans="1:26" ht="66.7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8.25" customHeight="1" thickBot="1" x14ac:dyDescent="0.3">
      <c r="B8" s="48"/>
      <c r="C8" s="49"/>
      <c r="D8" s="50"/>
      <c r="E8" s="50"/>
      <c r="F8" s="50"/>
      <c r="G8" s="50"/>
      <c r="H8" s="50"/>
      <c r="I8" s="50"/>
      <c r="J8" s="51"/>
      <c r="K8" s="52">
        <f t="shared" ref="K8:V8" si="0">SUM(K10:K14)</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5.75"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23.25" customHeight="1" x14ac:dyDescent="0.25">
      <c r="B10" s="579">
        <v>5090</v>
      </c>
      <c r="C10" s="591" t="s">
        <v>2257</v>
      </c>
      <c r="D10" s="559">
        <v>2</v>
      </c>
      <c r="E10" s="560">
        <v>2</v>
      </c>
      <c r="F10" s="560" t="s">
        <v>1747</v>
      </c>
      <c r="G10" s="561">
        <v>30.15</v>
      </c>
      <c r="H10" s="560">
        <v>120</v>
      </c>
      <c r="I10" s="561">
        <v>17.04</v>
      </c>
      <c r="J10" s="562">
        <f t="shared" ref="J10:J14" si="1">$S$6*I10</f>
        <v>55.001711999999991</v>
      </c>
      <c r="K10" s="993"/>
      <c r="L10" s="979"/>
      <c r="M10" s="979"/>
      <c r="N10" s="979"/>
      <c r="O10" s="979"/>
      <c r="P10" s="979"/>
      <c r="Q10" s="979"/>
      <c r="R10" s="979"/>
      <c r="S10" s="994"/>
      <c r="T10" s="54">
        <f t="shared" ref="T10:T14" si="2">SUM(K10:S10)</f>
        <v>0</v>
      </c>
      <c r="U10" s="3">
        <f t="shared" ref="U10:U14" si="3">T10*I10</f>
        <v>0</v>
      </c>
      <c r="V10" s="328">
        <f t="shared" ref="V10:V14" si="4">U10*$S$6</f>
        <v>0</v>
      </c>
      <c r="W10" s="1592" t="str">
        <f>_xlfn.CONCAT("$",'Total Sheet'!B34," per case for public LEAS / estimated $",'Total Sheet'!B35," for Nonpublic LEAs")</f>
        <v>$2.30 per case for public LEAS / estimated $5.36 for Nonpublic LEAs</v>
      </c>
      <c r="X10" s="1572" t="s">
        <v>1695</v>
      </c>
      <c r="Y10" s="1573"/>
    </row>
    <row r="11" spans="1:26" ht="23.25" customHeight="1" x14ac:dyDescent="0.25">
      <c r="B11" s="581">
        <v>5091</v>
      </c>
      <c r="C11" s="570" t="s">
        <v>2258</v>
      </c>
      <c r="D11" s="565">
        <v>2</v>
      </c>
      <c r="E11" s="566">
        <v>1.5</v>
      </c>
      <c r="F11" s="566" t="s">
        <v>1747</v>
      </c>
      <c r="G11" s="567">
        <v>30.15</v>
      </c>
      <c r="H11" s="566">
        <v>120</v>
      </c>
      <c r="I11" s="567">
        <v>25.7</v>
      </c>
      <c r="J11" s="568">
        <f t="shared" si="1"/>
        <v>82.954459999999997</v>
      </c>
      <c r="K11" s="995"/>
      <c r="L11" s="964"/>
      <c r="M11" s="964"/>
      <c r="N11" s="964"/>
      <c r="O11" s="964"/>
      <c r="P11" s="964"/>
      <c r="Q11" s="964"/>
      <c r="R11" s="964"/>
      <c r="S11" s="996"/>
      <c r="T11" s="55">
        <f t="shared" si="2"/>
        <v>0</v>
      </c>
      <c r="U11" s="2">
        <f t="shared" si="3"/>
        <v>0</v>
      </c>
      <c r="V11" s="13">
        <f t="shared" si="4"/>
        <v>0</v>
      </c>
      <c r="W11" s="1493"/>
      <c r="X11" s="1574"/>
      <c r="Y11" s="1575"/>
    </row>
    <row r="12" spans="1:26" ht="23.25" customHeight="1" x14ac:dyDescent="0.25">
      <c r="B12" s="595">
        <v>5235</v>
      </c>
      <c r="C12" s="570" t="s">
        <v>2259</v>
      </c>
      <c r="D12" s="565">
        <v>2</v>
      </c>
      <c r="E12" s="566" t="s">
        <v>1747</v>
      </c>
      <c r="F12" s="739" t="s">
        <v>2250</v>
      </c>
      <c r="G12" s="567">
        <v>30</v>
      </c>
      <c r="H12" s="566">
        <v>139</v>
      </c>
      <c r="I12" s="567">
        <v>18.3</v>
      </c>
      <c r="J12" s="568">
        <f t="shared" si="1"/>
        <v>59.068739999999998</v>
      </c>
      <c r="K12" s="995"/>
      <c r="L12" s="964"/>
      <c r="M12" s="964"/>
      <c r="N12" s="964"/>
      <c r="O12" s="964"/>
      <c r="P12" s="964"/>
      <c r="Q12" s="964"/>
      <c r="R12" s="964"/>
      <c r="S12" s="996"/>
      <c r="T12" s="55">
        <f t="shared" si="2"/>
        <v>0</v>
      </c>
      <c r="U12" s="2">
        <f t="shared" si="3"/>
        <v>0</v>
      </c>
      <c r="V12" s="13">
        <f t="shared" si="4"/>
        <v>0</v>
      </c>
      <c r="W12" s="1493"/>
      <c r="X12" s="1574"/>
      <c r="Y12" s="1575"/>
    </row>
    <row r="13" spans="1:26" ht="23.25" customHeight="1" x14ac:dyDescent="0.25">
      <c r="B13" s="595">
        <v>5202</v>
      </c>
      <c r="C13" s="570" t="s">
        <v>2260</v>
      </c>
      <c r="D13" s="565">
        <v>2</v>
      </c>
      <c r="E13" s="566" t="s">
        <v>1747</v>
      </c>
      <c r="F13" s="566" t="s">
        <v>1747</v>
      </c>
      <c r="G13" s="567">
        <v>30</v>
      </c>
      <c r="H13" s="566">
        <v>139</v>
      </c>
      <c r="I13" s="567">
        <v>24.91</v>
      </c>
      <c r="J13" s="568">
        <f t="shared" si="1"/>
        <v>80.40449799999999</v>
      </c>
      <c r="K13" s="995"/>
      <c r="L13" s="964"/>
      <c r="M13" s="964"/>
      <c r="N13" s="964"/>
      <c r="O13" s="964"/>
      <c r="P13" s="964"/>
      <c r="Q13" s="964"/>
      <c r="R13" s="964"/>
      <c r="S13" s="996"/>
      <c r="T13" s="55">
        <f t="shared" si="2"/>
        <v>0</v>
      </c>
      <c r="U13" s="2">
        <f t="shared" si="3"/>
        <v>0</v>
      </c>
      <c r="V13" s="13">
        <f t="shared" si="4"/>
        <v>0</v>
      </c>
      <c r="W13" s="1493"/>
      <c r="X13" s="1574"/>
      <c r="Y13" s="1575"/>
    </row>
    <row r="14" spans="1:26" ht="23.25" customHeight="1" thickBot="1" x14ac:dyDescent="0.3">
      <c r="B14" s="596">
        <v>5164</v>
      </c>
      <c r="C14" s="572" t="s">
        <v>2261</v>
      </c>
      <c r="D14" s="573">
        <v>2</v>
      </c>
      <c r="E14" s="574" t="s">
        <v>1747</v>
      </c>
      <c r="F14" s="574" t="s">
        <v>1747</v>
      </c>
      <c r="G14" s="576">
        <v>30</v>
      </c>
      <c r="H14" s="574">
        <v>131</v>
      </c>
      <c r="I14" s="576">
        <v>6.32</v>
      </c>
      <c r="J14" s="577">
        <f t="shared" si="1"/>
        <v>20.399695999999999</v>
      </c>
      <c r="K14" s="997"/>
      <c r="L14" s="998"/>
      <c r="M14" s="998"/>
      <c r="N14" s="998"/>
      <c r="O14" s="998"/>
      <c r="P14" s="998"/>
      <c r="Q14" s="998"/>
      <c r="R14" s="998"/>
      <c r="S14" s="999"/>
      <c r="T14" s="56">
        <f t="shared" si="2"/>
        <v>0</v>
      </c>
      <c r="U14" s="1">
        <f t="shared" si="3"/>
        <v>0</v>
      </c>
      <c r="V14" s="329">
        <f t="shared" si="4"/>
        <v>0</v>
      </c>
      <c r="W14" s="1593"/>
      <c r="X14" s="1576"/>
      <c r="Y14" s="1577"/>
    </row>
    <row r="15" spans="1:26" ht="70.900000000000006" customHeight="1" thickBot="1" x14ac:dyDescent="0.3">
      <c r="B15" s="59"/>
      <c r="C15" s="60"/>
      <c r="D15" s="61"/>
      <c r="E15" s="61"/>
      <c r="F15" s="61"/>
      <c r="G15" s="61"/>
      <c r="H15" s="61"/>
      <c r="I15" s="61"/>
      <c r="J15" s="62"/>
      <c r="K15" s="63"/>
      <c r="L15" s="63"/>
      <c r="M15" s="63"/>
      <c r="N15" s="63"/>
      <c r="O15" s="63"/>
      <c r="P15" s="63"/>
      <c r="Q15" s="63"/>
      <c r="R15" s="63"/>
      <c r="S15" s="63"/>
      <c r="T15" s="64"/>
      <c r="U15" s="65"/>
      <c r="V15" s="66"/>
      <c r="W15" s="66"/>
      <c r="X15" s="66"/>
      <c r="Y15" s="67"/>
    </row>
    <row r="16" spans="1:26" ht="15.75" thickTop="1" x14ac:dyDescent="0.25">
      <c r="K16" s="69"/>
      <c r="L16" s="69"/>
      <c r="M16" s="69"/>
      <c r="N16" s="69"/>
      <c r="O16" s="69"/>
      <c r="P16" s="69"/>
      <c r="Q16" s="69"/>
      <c r="R16" s="69"/>
      <c r="S16" s="69"/>
      <c r="T16" s="69"/>
      <c r="U16" s="70"/>
      <c r="V16" s="71"/>
      <c r="W16" s="71"/>
    </row>
    <row r="18" ht="21" customHeight="1" x14ac:dyDescent="0.25"/>
  </sheetData>
  <sheetProtection formatCells="0" formatColumns="0" formatRows="0" insertColumns="0" insertRows="0" insertHyperlinks="0" deleteRows="0" sort="0" autoFilter="0"/>
  <mergeCells count="16">
    <mergeCell ref="A1:Y1"/>
    <mergeCell ref="B2:P2"/>
    <mergeCell ref="Q2:Y4"/>
    <mergeCell ref="B3:P3"/>
    <mergeCell ref="B4:C4"/>
    <mergeCell ref="D4:J4"/>
    <mergeCell ref="K4:M4"/>
    <mergeCell ref="N4:P4"/>
    <mergeCell ref="X10:Y14"/>
    <mergeCell ref="B5:Y5"/>
    <mergeCell ref="B6:J6"/>
    <mergeCell ref="L6:N6"/>
    <mergeCell ref="O6:R6"/>
    <mergeCell ref="T6:Y6"/>
    <mergeCell ref="B9:Y9"/>
    <mergeCell ref="W10:W14"/>
  </mergeCells>
  <conditionalFormatting sqref="B2">
    <cfRule type="duplicateValues" dxfId="113" priority="2"/>
  </conditionalFormatting>
  <conditionalFormatting sqref="B3:B1048576">
    <cfRule type="duplicateValues" dxfId="112" priority="3"/>
  </conditionalFormatting>
  <conditionalFormatting sqref="Z10:Z14">
    <cfRule type="containsText" dxfId="111" priority="1" operator="containsText" text="Error">
      <formula>NOT(ISERROR(SEARCH("Error",Z10)))</formula>
    </cfRule>
  </conditionalFormatting>
  <pageMargins left="0.25" right="0.25" top="0.75" bottom="0.75" header="0.3" footer="0.3"/>
  <pageSetup scale="39"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4DBA1-8BA6-4A2B-8CDE-4F3D8831D9DB}">
  <sheetPr codeName="Sheet44">
    <pageSetUpPr fitToPage="1"/>
  </sheetPr>
  <dimension ref="A1:Y29"/>
  <sheetViews>
    <sheetView showGridLines="0"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66.5703125"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8.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100883</v>
      </c>
      <c r="L7" s="1542" t="s">
        <v>1681</v>
      </c>
      <c r="M7" s="1542"/>
      <c r="N7" s="1542"/>
      <c r="O7" s="1543" t="s">
        <v>2256</v>
      </c>
      <c r="P7" s="1578"/>
      <c r="Q7" s="1578"/>
      <c r="R7" s="1578"/>
      <c r="S7" s="589">
        <v>3.2277999999999998</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SUM(U15:U19)</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SUM(K15:K51)</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x14ac:dyDescent="0.25">
      <c r="B15" s="579">
        <v>5090</v>
      </c>
      <c r="C15" s="591" t="s">
        <v>2257</v>
      </c>
      <c r="D15" s="559">
        <v>2</v>
      </c>
      <c r="E15" s="560">
        <v>2</v>
      </c>
      <c r="F15" s="560" t="s">
        <v>1747</v>
      </c>
      <c r="G15" s="561">
        <v>30.15</v>
      </c>
      <c r="H15" s="560">
        <v>120</v>
      </c>
      <c r="I15" s="561">
        <v>17.04</v>
      </c>
      <c r="J15" s="580">
        <f t="shared" ref="J15:J19" si="1">$S$7*I15</f>
        <v>55.001711999999991</v>
      </c>
      <c r="K15" s="993"/>
      <c r="L15" s="979"/>
      <c r="M15" s="979"/>
      <c r="N15" s="979"/>
      <c r="O15" s="979"/>
      <c r="P15" s="979"/>
      <c r="Q15" s="979"/>
      <c r="R15" s="979"/>
      <c r="S15" s="994"/>
      <c r="T15" s="54">
        <f t="shared" ref="T15:T19" si="2">SUM(K15:S15)</f>
        <v>0</v>
      </c>
      <c r="U15" s="325">
        <f t="shared" ref="U15:U19" si="3">T15*I15</f>
        <v>0</v>
      </c>
      <c r="V15" s="328">
        <f t="shared" ref="V15:V19" si="4">U15*$S$7</f>
        <v>0</v>
      </c>
      <c r="W15" s="1572" t="s">
        <v>1695</v>
      </c>
      <c r="X15" s="1573"/>
    </row>
    <row r="16" spans="1:25" ht="19.5" customHeight="1" x14ac:dyDescent="0.25">
      <c r="B16" s="581">
        <v>5091</v>
      </c>
      <c r="C16" s="570" t="s">
        <v>2258</v>
      </c>
      <c r="D16" s="565">
        <v>2</v>
      </c>
      <c r="E16" s="566">
        <v>1.5</v>
      </c>
      <c r="F16" s="566" t="s">
        <v>1747</v>
      </c>
      <c r="G16" s="567">
        <v>30.15</v>
      </c>
      <c r="H16" s="566">
        <v>120</v>
      </c>
      <c r="I16" s="567">
        <v>25.7</v>
      </c>
      <c r="J16" s="568">
        <f t="shared" si="1"/>
        <v>82.954459999999997</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595">
        <v>5235</v>
      </c>
      <c r="C17" s="570" t="s">
        <v>2259</v>
      </c>
      <c r="D17" s="565">
        <v>2</v>
      </c>
      <c r="E17" s="566" t="s">
        <v>1747</v>
      </c>
      <c r="F17" s="739" t="s">
        <v>2250</v>
      </c>
      <c r="G17" s="567">
        <v>30</v>
      </c>
      <c r="H17" s="566">
        <v>139</v>
      </c>
      <c r="I17" s="567">
        <v>18.3</v>
      </c>
      <c r="J17" s="568">
        <f t="shared" si="1"/>
        <v>59.068739999999998</v>
      </c>
      <c r="K17" s="995"/>
      <c r="L17" s="964"/>
      <c r="M17" s="964"/>
      <c r="N17" s="964"/>
      <c r="O17" s="964"/>
      <c r="P17" s="964"/>
      <c r="Q17" s="964"/>
      <c r="R17" s="964"/>
      <c r="S17" s="996"/>
      <c r="T17" s="55">
        <f t="shared" si="2"/>
        <v>0</v>
      </c>
      <c r="U17" s="326">
        <f t="shared" si="3"/>
        <v>0</v>
      </c>
      <c r="V17" s="13">
        <f t="shared" si="4"/>
        <v>0</v>
      </c>
      <c r="W17" s="1574"/>
      <c r="X17" s="1575"/>
    </row>
    <row r="18" spans="2:24" ht="19.5" customHeight="1" x14ac:dyDescent="0.25">
      <c r="B18" s="595">
        <v>5202</v>
      </c>
      <c r="C18" s="570" t="s">
        <v>2260</v>
      </c>
      <c r="D18" s="565">
        <v>2</v>
      </c>
      <c r="E18" s="566" t="s">
        <v>1747</v>
      </c>
      <c r="F18" s="566" t="s">
        <v>1747</v>
      </c>
      <c r="G18" s="567">
        <v>30</v>
      </c>
      <c r="H18" s="566">
        <v>139</v>
      </c>
      <c r="I18" s="567">
        <v>24.91</v>
      </c>
      <c r="J18" s="568">
        <f t="shared" si="1"/>
        <v>80.40449799999999</v>
      </c>
      <c r="K18" s="995"/>
      <c r="L18" s="964"/>
      <c r="M18" s="964"/>
      <c r="N18" s="964"/>
      <c r="O18" s="964"/>
      <c r="P18" s="964"/>
      <c r="Q18" s="964"/>
      <c r="R18" s="964"/>
      <c r="S18" s="996"/>
      <c r="T18" s="55">
        <f t="shared" si="2"/>
        <v>0</v>
      </c>
      <c r="U18" s="326">
        <f t="shared" si="3"/>
        <v>0</v>
      </c>
      <c r="V18" s="13">
        <f t="shared" si="4"/>
        <v>0</v>
      </c>
      <c r="W18" s="1574"/>
      <c r="X18" s="1575"/>
    </row>
    <row r="19" spans="2:24" ht="19.5" customHeight="1" thickBot="1" x14ac:dyDescent="0.3">
      <c r="B19" s="594">
        <v>5164</v>
      </c>
      <c r="C19" s="572" t="s">
        <v>2261</v>
      </c>
      <c r="D19" s="573">
        <v>2</v>
      </c>
      <c r="E19" s="574" t="s">
        <v>1747</v>
      </c>
      <c r="F19" s="574" t="s">
        <v>1747</v>
      </c>
      <c r="G19" s="576">
        <v>30</v>
      </c>
      <c r="H19" s="574">
        <v>131</v>
      </c>
      <c r="I19" s="576">
        <v>6.32</v>
      </c>
      <c r="J19" s="577">
        <f t="shared" si="1"/>
        <v>20.399695999999999</v>
      </c>
      <c r="K19" s="997"/>
      <c r="L19" s="998"/>
      <c r="M19" s="998"/>
      <c r="N19" s="998"/>
      <c r="O19" s="998"/>
      <c r="P19" s="998"/>
      <c r="Q19" s="998"/>
      <c r="R19" s="998"/>
      <c r="S19" s="999"/>
      <c r="T19" s="56">
        <f t="shared" si="2"/>
        <v>0</v>
      </c>
      <c r="U19" s="327">
        <f t="shared" si="3"/>
        <v>0</v>
      </c>
      <c r="V19" s="329">
        <f t="shared" si="4"/>
        <v>0</v>
      </c>
      <c r="W19" s="1576"/>
      <c r="X19" s="1577"/>
    </row>
    <row r="20" spans="2:24" ht="23.85" customHeight="1" x14ac:dyDescent="0.25">
      <c r="B20" s="1514" t="s">
        <v>1743</v>
      </c>
      <c r="C20" s="1515"/>
      <c r="D20" s="1515"/>
      <c r="E20" s="1515"/>
      <c r="F20" s="1515"/>
      <c r="G20" s="1515"/>
      <c r="H20" s="1515"/>
      <c r="I20" s="1515"/>
      <c r="J20" s="1515"/>
      <c r="K20" s="1515"/>
      <c r="L20" s="1515"/>
      <c r="M20" s="1515"/>
      <c r="N20" s="1515"/>
      <c r="O20" s="1515"/>
      <c r="P20" s="1515"/>
      <c r="Q20" s="1515"/>
      <c r="R20" s="1515"/>
      <c r="S20" s="1515"/>
      <c r="T20" s="1515"/>
      <c r="U20" s="1515"/>
      <c r="V20" s="1515"/>
      <c r="W20" s="1515"/>
      <c r="X20" s="1516"/>
    </row>
    <row r="21" spans="2:24" ht="23.85" customHeight="1" x14ac:dyDescent="0.25">
      <c r="B21" s="1514"/>
      <c r="C21" s="1515"/>
      <c r="D21" s="1515"/>
      <c r="E21" s="1515"/>
      <c r="F21" s="1515"/>
      <c r="G21" s="1515"/>
      <c r="H21" s="1515"/>
      <c r="I21" s="1515"/>
      <c r="J21" s="1515"/>
      <c r="K21" s="1515"/>
      <c r="L21" s="1515"/>
      <c r="M21" s="1515"/>
      <c r="N21" s="1515"/>
      <c r="O21" s="1515"/>
      <c r="P21" s="1515"/>
      <c r="Q21" s="1515"/>
      <c r="R21" s="1515"/>
      <c r="S21" s="1515"/>
      <c r="T21" s="1515"/>
      <c r="U21" s="1515"/>
      <c r="V21" s="1515"/>
      <c r="W21" s="1515"/>
      <c r="X21" s="1516"/>
    </row>
    <row r="22" spans="2:24" ht="0.75" customHeight="1" x14ac:dyDescent="0.25">
      <c r="B22" s="1514"/>
      <c r="C22" s="1515"/>
      <c r="D22" s="1515"/>
      <c r="E22" s="1515"/>
      <c r="F22" s="1515"/>
      <c r="G22" s="1515"/>
      <c r="H22" s="1515"/>
      <c r="I22" s="1515"/>
      <c r="J22" s="1515"/>
      <c r="K22" s="1515"/>
      <c r="L22" s="1515"/>
      <c r="M22" s="1515"/>
      <c r="N22" s="1515"/>
      <c r="O22" s="1515"/>
      <c r="P22" s="1515"/>
      <c r="Q22" s="1515"/>
      <c r="R22" s="1515"/>
      <c r="S22" s="1515"/>
      <c r="T22" s="1515"/>
      <c r="U22" s="1515"/>
      <c r="V22" s="1515"/>
      <c r="W22" s="1515"/>
      <c r="X22" s="1516"/>
    </row>
    <row r="23" spans="2:24" ht="33.75" customHeight="1" thickBot="1" x14ac:dyDescent="0.3">
      <c r="B23" s="1517"/>
      <c r="C23" s="1518"/>
      <c r="D23" s="1518"/>
      <c r="E23" s="1518"/>
      <c r="F23" s="1518"/>
      <c r="G23" s="1518"/>
      <c r="H23" s="1518"/>
      <c r="I23" s="1518"/>
      <c r="J23" s="1518"/>
      <c r="K23" s="1518"/>
      <c r="L23" s="1518"/>
      <c r="M23" s="1518"/>
      <c r="N23" s="1518"/>
      <c r="O23" s="1518"/>
      <c r="P23" s="1518"/>
      <c r="Q23" s="1518"/>
      <c r="R23" s="1518"/>
      <c r="S23" s="1518"/>
      <c r="T23" s="1518"/>
      <c r="U23" s="1518"/>
      <c r="V23" s="1518"/>
      <c r="W23" s="1518"/>
      <c r="X23" s="1519"/>
    </row>
    <row r="24" spans="2:24" ht="58.5" customHeight="1" thickTop="1" thickBot="1" x14ac:dyDescent="0.3">
      <c r="B24" s="1564"/>
      <c r="C24" s="1564"/>
      <c r="D24" s="1564"/>
      <c r="E24" s="1564"/>
      <c r="F24" s="1564"/>
      <c r="G24" s="1564"/>
      <c r="H24" s="1564"/>
      <c r="I24" s="1564"/>
      <c r="J24" s="1564"/>
      <c r="K24" s="1564"/>
      <c r="L24" s="1564"/>
      <c r="M24" s="1564"/>
      <c r="N24" s="1564"/>
      <c r="O24" s="1564"/>
      <c r="P24" s="1564"/>
      <c r="Q24" s="1564"/>
      <c r="R24" s="1564"/>
      <c r="S24" s="1564"/>
      <c r="T24" s="1564"/>
      <c r="U24" s="1564"/>
      <c r="V24" s="1564"/>
      <c r="W24" s="1564"/>
      <c r="X24" s="1564"/>
    </row>
    <row r="25" spans="2:24" ht="24" x14ac:dyDescent="0.4">
      <c r="C25" s="1546" t="s">
        <v>1744</v>
      </c>
      <c r="D25" s="1547"/>
      <c r="E25" s="1547"/>
      <c r="F25" s="1547"/>
      <c r="G25" s="1548"/>
    </row>
    <row r="26" spans="2:24" x14ac:dyDescent="0.25">
      <c r="C26" s="1549"/>
      <c r="D26" s="1550"/>
      <c r="E26" s="1550"/>
      <c r="F26" s="1550"/>
      <c r="G26" s="1551"/>
    </row>
    <row r="27" spans="2:24" x14ac:dyDescent="0.25">
      <c r="C27" s="1552"/>
      <c r="D27" s="1553"/>
      <c r="E27" s="1553"/>
      <c r="F27" s="1553"/>
      <c r="G27" s="1554"/>
    </row>
    <row r="28" spans="2:24" x14ac:dyDescent="0.25">
      <c r="C28" s="1552"/>
      <c r="D28" s="1553"/>
      <c r="E28" s="1553"/>
      <c r="F28" s="1553"/>
      <c r="G28" s="1554"/>
    </row>
    <row r="29" spans="2:24" ht="15.75" thickBot="1" x14ac:dyDescent="0.3">
      <c r="C29" s="1555"/>
      <c r="D29" s="1556"/>
      <c r="E29" s="1556"/>
      <c r="F29" s="1556"/>
      <c r="G29" s="1557"/>
    </row>
  </sheetData>
  <sheetProtection formatCells="0" formatColumns="0" formatRows="0" insertColumns="0" insertRows="0" insertHyperlinks="0" deleteRows="0" sort="0" autoFilter="0"/>
  <mergeCells count="29">
    <mergeCell ref="A1:Y1"/>
    <mergeCell ref="B22:X23"/>
    <mergeCell ref="E9:J9"/>
    <mergeCell ref="L9:Q9"/>
    <mergeCell ref="S9:X9"/>
    <mergeCell ref="B10:X10"/>
    <mergeCell ref="B11:X11"/>
    <mergeCell ref="W15:X19"/>
    <mergeCell ref="B7:J7"/>
    <mergeCell ref="L7:N7"/>
    <mergeCell ref="O7:R7"/>
    <mergeCell ref="T7:X7"/>
    <mergeCell ref="B20:X21"/>
    <mergeCell ref="C25:G25"/>
    <mergeCell ref="C26:G29"/>
    <mergeCell ref="B2:P2"/>
    <mergeCell ref="Q2:X4"/>
    <mergeCell ref="B3:P3"/>
    <mergeCell ref="B4:C4"/>
    <mergeCell ref="D4:J4"/>
    <mergeCell ref="K4:M4"/>
    <mergeCell ref="N4:P4"/>
    <mergeCell ref="B5:X5"/>
    <mergeCell ref="B24:X24"/>
    <mergeCell ref="B8:B9"/>
    <mergeCell ref="E8:J8"/>
    <mergeCell ref="L8:Q8"/>
    <mergeCell ref="S8:X8"/>
    <mergeCell ref="B6:X6"/>
  </mergeCells>
  <conditionalFormatting sqref="B15:B21">
    <cfRule type="duplicateValues" dxfId="110" priority="48"/>
  </conditionalFormatting>
  <pageMargins left="0.25" right="0.25" top="0.75" bottom="0.75" header="0.3" footer="0.3"/>
  <pageSetup scale="37"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55A9D-C63B-4B8D-BF2D-86A8052A5998}">
  <sheetPr codeName="Sheet45">
    <pageSetUpPr fitToPage="1"/>
  </sheetPr>
  <dimension ref="A1:Y54"/>
  <sheetViews>
    <sheetView showGridLines="0" topLeftCell="A11" zoomScale="60" zoomScaleNormal="60" workbookViewId="0">
      <selection activeCell="A10" sqref="A10:XFD13"/>
    </sheetView>
  </sheetViews>
  <sheetFormatPr defaultColWidth="9.140625" defaultRowHeight="15" x14ac:dyDescent="0.25"/>
  <cols>
    <col min="1" max="1" width="3.42578125" style="58" customWidth="1"/>
    <col min="2" max="2" width="24.5703125" style="58" customWidth="1"/>
    <col min="3" max="3" width="57" style="58" customWidth="1"/>
    <col min="4" max="4" width="19.42578125" style="58" customWidth="1"/>
    <col min="5" max="7" width="10.140625" style="58" customWidth="1"/>
    <col min="8" max="8" width="10.85546875" style="58" bestFit="1" customWidth="1"/>
    <col min="9" max="9" width="10.140625" style="58" customWidth="1"/>
    <col min="10" max="10" width="10.85546875" style="68" bestFit="1" customWidth="1"/>
    <col min="11" max="13" width="12" style="58" customWidth="1"/>
    <col min="14" max="14" width="15.85546875" style="58" customWidth="1"/>
    <col min="15" max="18" width="12" style="58" customWidth="1"/>
    <col min="19" max="19" width="13" style="58" bestFit="1"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7.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100332</v>
      </c>
      <c r="L7" s="1542" t="s">
        <v>1681</v>
      </c>
      <c r="M7" s="1542"/>
      <c r="N7" s="1542"/>
      <c r="O7" s="1543" t="s">
        <v>2262</v>
      </c>
      <c r="P7" s="1578"/>
      <c r="Q7" s="1578"/>
      <c r="R7" s="1578"/>
      <c r="S7" s="578">
        <v>0.63049999999999995</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SUM(U15:U44)</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SUM(K15:K76)</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x14ac:dyDescent="0.25">
      <c r="B15" s="740" t="s">
        <v>2263</v>
      </c>
      <c r="C15" s="591" t="s">
        <v>2264</v>
      </c>
      <c r="D15" s="559" t="s">
        <v>1747</v>
      </c>
      <c r="E15" s="560" t="s">
        <v>1747</v>
      </c>
      <c r="F15" s="560" t="s">
        <v>1747</v>
      </c>
      <c r="G15" s="561">
        <v>19.84</v>
      </c>
      <c r="H15" s="561">
        <v>1000</v>
      </c>
      <c r="I15" s="561">
        <v>4.32</v>
      </c>
      <c r="J15" s="580">
        <f t="shared" ref="J15:J44" si="1">$S$7*I15</f>
        <v>2.72376</v>
      </c>
      <c r="K15" s="993"/>
      <c r="L15" s="979"/>
      <c r="M15" s="979"/>
      <c r="N15" s="979"/>
      <c r="O15" s="979"/>
      <c r="P15" s="979"/>
      <c r="Q15" s="979"/>
      <c r="R15" s="979"/>
      <c r="S15" s="994"/>
      <c r="T15" s="54">
        <f t="shared" ref="T15:T44" si="2">SUM(K15:S15)</f>
        <v>0</v>
      </c>
      <c r="U15" s="325">
        <f t="shared" ref="U15:U44" si="3">T15*I15</f>
        <v>0</v>
      </c>
      <c r="V15" s="328">
        <f t="shared" ref="V15:V44" si="4">U15*$S$7</f>
        <v>0</v>
      </c>
      <c r="W15" s="1572" t="s">
        <v>1695</v>
      </c>
      <c r="X15" s="1573"/>
    </row>
    <row r="16" spans="1:25" ht="19.5" customHeight="1" x14ac:dyDescent="0.25">
      <c r="B16" s="741" t="s">
        <v>2265</v>
      </c>
      <c r="C16" s="570" t="s">
        <v>2266</v>
      </c>
      <c r="D16" s="565" t="s">
        <v>1747</v>
      </c>
      <c r="E16" s="566" t="s">
        <v>1747</v>
      </c>
      <c r="F16" s="566" t="s">
        <v>1747</v>
      </c>
      <c r="G16" s="567">
        <v>19.84</v>
      </c>
      <c r="H16" s="567">
        <v>1000</v>
      </c>
      <c r="I16" s="567">
        <v>4.17</v>
      </c>
      <c r="J16" s="568">
        <f t="shared" si="1"/>
        <v>2.6291849999999997</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742" t="s">
        <v>2267</v>
      </c>
      <c r="C17" s="570" t="s">
        <v>2268</v>
      </c>
      <c r="D17" s="565" t="s">
        <v>1747</v>
      </c>
      <c r="E17" s="566" t="s">
        <v>1747</v>
      </c>
      <c r="F17" s="566" t="s">
        <v>1747</v>
      </c>
      <c r="G17" s="567">
        <v>42.75</v>
      </c>
      <c r="H17" s="567">
        <v>1140</v>
      </c>
      <c r="I17" s="567">
        <v>9.3000000000000007</v>
      </c>
      <c r="J17" s="568">
        <f t="shared" si="1"/>
        <v>5.8636499999999998</v>
      </c>
      <c r="K17" s="995"/>
      <c r="L17" s="964"/>
      <c r="M17" s="964"/>
      <c r="N17" s="964"/>
      <c r="O17" s="964"/>
      <c r="P17" s="964"/>
      <c r="Q17" s="964"/>
      <c r="R17" s="964"/>
      <c r="S17" s="996"/>
      <c r="T17" s="55">
        <f t="shared" si="2"/>
        <v>0</v>
      </c>
      <c r="U17" s="326">
        <f t="shared" si="3"/>
        <v>0</v>
      </c>
      <c r="V17" s="13">
        <f t="shared" si="4"/>
        <v>0</v>
      </c>
      <c r="W17" s="1574"/>
      <c r="X17" s="1575"/>
    </row>
    <row r="18" spans="2:24" ht="19.5" customHeight="1" x14ac:dyDescent="0.25">
      <c r="B18" s="742" t="s">
        <v>2269</v>
      </c>
      <c r="C18" s="570" t="s">
        <v>2270</v>
      </c>
      <c r="D18" s="565" t="s">
        <v>1747</v>
      </c>
      <c r="E18" s="566" t="s">
        <v>1747</v>
      </c>
      <c r="F18" s="566" t="s">
        <v>1747</v>
      </c>
      <c r="G18" s="567">
        <v>27.56</v>
      </c>
      <c r="H18" s="567">
        <v>736</v>
      </c>
      <c r="I18" s="567">
        <v>5.79</v>
      </c>
      <c r="J18" s="568">
        <f t="shared" si="1"/>
        <v>3.6505949999999996</v>
      </c>
      <c r="K18" s="995"/>
      <c r="L18" s="964"/>
      <c r="M18" s="964"/>
      <c r="N18" s="964"/>
      <c r="O18" s="964"/>
      <c r="P18" s="964"/>
      <c r="Q18" s="964"/>
      <c r="R18" s="964"/>
      <c r="S18" s="996"/>
      <c r="T18" s="55">
        <f t="shared" si="2"/>
        <v>0</v>
      </c>
      <c r="U18" s="326">
        <f t="shared" si="3"/>
        <v>0</v>
      </c>
      <c r="V18" s="13">
        <f t="shared" si="4"/>
        <v>0</v>
      </c>
      <c r="W18" s="1574"/>
      <c r="X18" s="1575"/>
    </row>
    <row r="19" spans="2:24" ht="19.5" customHeight="1" x14ac:dyDescent="0.25">
      <c r="B19" s="742" t="s">
        <v>2271</v>
      </c>
      <c r="C19" s="570" t="s">
        <v>2272</v>
      </c>
      <c r="D19" s="565" t="s">
        <v>1747</v>
      </c>
      <c r="E19" s="566" t="s">
        <v>1747</v>
      </c>
      <c r="F19" s="566" t="s">
        <v>1747</v>
      </c>
      <c r="G19" s="567">
        <v>42.75</v>
      </c>
      <c r="H19" s="567">
        <v>1141</v>
      </c>
      <c r="I19" s="567">
        <v>9.84</v>
      </c>
      <c r="J19" s="568">
        <f t="shared" si="1"/>
        <v>6.2041199999999996</v>
      </c>
      <c r="K19" s="995"/>
      <c r="L19" s="964"/>
      <c r="M19" s="964"/>
      <c r="N19" s="964"/>
      <c r="O19" s="964"/>
      <c r="P19" s="964"/>
      <c r="Q19" s="964"/>
      <c r="R19" s="964"/>
      <c r="S19" s="996"/>
      <c r="T19" s="55">
        <f t="shared" si="2"/>
        <v>0</v>
      </c>
      <c r="U19" s="326">
        <f t="shared" si="3"/>
        <v>0</v>
      </c>
      <c r="V19" s="13">
        <f t="shared" si="4"/>
        <v>0</v>
      </c>
      <c r="W19" s="1574"/>
      <c r="X19" s="1575"/>
    </row>
    <row r="20" spans="2:24" ht="19.5" customHeight="1" x14ac:dyDescent="0.25">
      <c r="B20" s="742" t="s">
        <v>2273</v>
      </c>
      <c r="C20" s="570" t="s">
        <v>2274</v>
      </c>
      <c r="D20" s="565" t="s">
        <v>1747</v>
      </c>
      <c r="E20" s="566" t="s">
        <v>1747</v>
      </c>
      <c r="F20" s="566" t="s">
        <v>1747</v>
      </c>
      <c r="G20" s="567">
        <v>28.5</v>
      </c>
      <c r="H20" s="567">
        <v>760</v>
      </c>
      <c r="I20" s="567">
        <v>6.2</v>
      </c>
      <c r="J20" s="568">
        <f t="shared" si="1"/>
        <v>3.9091</v>
      </c>
      <c r="K20" s="995"/>
      <c r="L20" s="964"/>
      <c r="M20" s="964"/>
      <c r="N20" s="964"/>
      <c r="O20" s="964"/>
      <c r="P20" s="964"/>
      <c r="Q20" s="964"/>
      <c r="R20" s="964"/>
      <c r="S20" s="996"/>
      <c r="T20" s="55">
        <f t="shared" si="2"/>
        <v>0</v>
      </c>
      <c r="U20" s="326">
        <f t="shared" si="3"/>
        <v>0</v>
      </c>
      <c r="V20" s="13">
        <f t="shared" si="4"/>
        <v>0</v>
      </c>
      <c r="W20" s="1574"/>
      <c r="X20" s="1575"/>
    </row>
    <row r="21" spans="2:24" ht="19.5" customHeight="1" x14ac:dyDescent="0.25">
      <c r="B21" s="742" t="s">
        <v>2275</v>
      </c>
      <c r="C21" s="570" t="s">
        <v>2276</v>
      </c>
      <c r="D21" s="565" t="s">
        <v>1747</v>
      </c>
      <c r="E21" s="566" t="s">
        <v>1747</v>
      </c>
      <c r="F21" s="566" t="s">
        <v>1747</v>
      </c>
      <c r="G21" s="567">
        <v>7.5</v>
      </c>
      <c r="H21" s="567">
        <v>60</v>
      </c>
      <c r="I21" s="567">
        <v>1.61</v>
      </c>
      <c r="J21" s="568">
        <f t="shared" si="1"/>
        <v>1.0151049999999999</v>
      </c>
      <c r="K21" s="995"/>
      <c r="L21" s="964"/>
      <c r="M21" s="964"/>
      <c r="N21" s="964"/>
      <c r="O21" s="964"/>
      <c r="P21" s="964"/>
      <c r="Q21" s="964"/>
      <c r="R21" s="964"/>
      <c r="S21" s="996"/>
      <c r="T21" s="55">
        <f t="shared" si="2"/>
        <v>0</v>
      </c>
      <c r="U21" s="326">
        <f t="shared" si="3"/>
        <v>0</v>
      </c>
      <c r="V21" s="13">
        <f t="shared" si="4"/>
        <v>0</v>
      </c>
      <c r="W21" s="1574"/>
      <c r="X21" s="1575"/>
    </row>
    <row r="22" spans="2:24" ht="19.5" customHeight="1" x14ac:dyDescent="0.25">
      <c r="B22" s="742" t="s">
        <v>2277</v>
      </c>
      <c r="C22" s="570" t="s">
        <v>2278</v>
      </c>
      <c r="D22" s="565" t="s">
        <v>1747</v>
      </c>
      <c r="E22" s="566" t="s">
        <v>1747</v>
      </c>
      <c r="F22" s="566" t="s">
        <v>1747</v>
      </c>
      <c r="G22" s="567">
        <v>28.5</v>
      </c>
      <c r="H22" s="567">
        <v>760</v>
      </c>
      <c r="I22" s="567">
        <v>6.55</v>
      </c>
      <c r="J22" s="568">
        <f t="shared" si="1"/>
        <v>4.1297749999999995</v>
      </c>
      <c r="K22" s="995"/>
      <c r="L22" s="964"/>
      <c r="M22" s="964"/>
      <c r="N22" s="964"/>
      <c r="O22" s="964"/>
      <c r="P22" s="964"/>
      <c r="Q22" s="964"/>
      <c r="R22" s="964"/>
      <c r="S22" s="996"/>
      <c r="T22" s="55">
        <f t="shared" si="2"/>
        <v>0</v>
      </c>
      <c r="U22" s="326">
        <f t="shared" si="3"/>
        <v>0</v>
      </c>
      <c r="V22" s="13">
        <f t="shared" si="4"/>
        <v>0</v>
      </c>
      <c r="W22" s="1574"/>
      <c r="X22" s="1575"/>
    </row>
    <row r="23" spans="2:24" ht="19.5" customHeight="1" x14ac:dyDescent="0.25">
      <c r="B23" s="741" t="s">
        <v>2279</v>
      </c>
      <c r="C23" s="570" t="s">
        <v>2280</v>
      </c>
      <c r="D23" s="565" t="s">
        <v>1747</v>
      </c>
      <c r="E23" s="566" t="s">
        <v>1747</v>
      </c>
      <c r="F23" s="566" t="s">
        <v>1747</v>
      </c>
      <c r="G23" s="567">
        <v>6.25</v>
      </c>
      <c r="H23" s="567">
        <v>100</v>
      </c>
      <c r="I23" s="567">
        <v>0.84</v>
      </c>
      <c r="J23" s="568">
        <f t="shared" si="1"/>
        <v>0.52961999999999998</v>
      </c>
      <c r="K23" s="995"/>
      <c r="L23" s="964"/>
      <c r="M23" s="964"/>
      <c r="N23" s="964"/>
      <c r="O23" s="964"/>
      <c r="P23" s="964"/>
      <c r="Q23" s="964"/>
      <c r="R23" s="964"/>
      <c r="S23" s="996"/>
      <c r="T23" s="55">
        <f t="shared" si="2"/>
        <v>0</v>
      </c>
      <c r="U23" s="326">
        <f t="shared" si="3"/>
        <v>0</v>
      </c>
      <c r="V23" s="13">
        <f t="shared" si="4"/>
        <v>0</v>
      </c>
      <c r="W23" s="1574"/>
      <c r="X23" s="1575"/>
    </row>
    <row r="24" spans="2:24" ht="19.5" customHeight="1" x14ac:dyDescent="0.25">
      <c r="B24" s="742" t="s">
        <v>2281</v>
      </c>
      <c r="C24" s="570" t="s">
        <v>2282</v>
      </c>
      <c r="D24" s="565" t="s">
        <v>1747</v>
      </c>
      <c r="E24" s="566" t="s">
        <v>1747</v>
      </c>
      <c r="F24" s="566" t="s">
        <v>1747</v>
      </c>
      <c r="G24" s="567">
        <v>5.29</v>
      </c>
      <c r="H24" s="567">
        <v>200</v>
      </c>
      <c r="I24" s="567">
        <v>1.01</v>
      </c>
      <c r="J24" s="568">
        <f t="shared" si="1"/>
        <v>0.63680499999999995</v>
      </c>
      <c r="K24" s="995"/>
      <c r="L24" s="964"/>
      <c r="M24" s="964"/>
      <c r="N24" s="964"/>
      <c r="O24" s="964"/>
      <c r="P24" s="964"/>
      <c r="Q24" s="964"/>
      <c r="R24" s="964"/>
      <c r="S24" s="996"/>
      <c r="T24" s="55">
        <f t="shared" si="2"/>
        <v>0</v>
      </c>
      <c r="U24" s="326">
        <f t="shared" si="3"/>
        <v>0</v>
      </c>
      <c r="V24" s="13">
        <f t="shared" si="4"/>
        <v>0</v>
      </c>
      <c r="W24" s="1574"/>
      <c r="X24" s="1575"/>
    </row>
    <row r="25" spans="2:24" ht="19.5" customHeight="1" x14ac:dyDescent="0.25">
      <c r="B25" s="742" t="s">
        <v>2283</v>
      </c>
      <c r="C25" s="570" t="s">
        <v>2284</v>
      </c>
      <c r="D25" s="565" t="s">
        <v>1747</v>
      </c>
      <c r="E25" s="566" t="s">
        <v>1747</v>
      </c>
      <c r="F25" s="566" t="s">
        <v>1747</v>
      </c>
      <c r="G25" s="567">
        <v>19.8</v>
      </c>
      <c r="H25" s="567">
        <v>1000</v>
      </c>
      <c r="I25" s="567">
        <v>4.38</v>
      </c>
      <c r="J25" s="568">
        <f t="shared" si="1"/>
        <v>2.7615899999999995</v>
      </c>
      <c r="K25" s="995"/>
      <c r="L25" s="964"/>
      <c r="M25" s="964"/>
      <c r="N25" s="964"/>
      <c r="O25" s="964"/>
      <c r="P25" s="964"/>
      <c r="Q25" s="964"/>
      <c r="R25" s="964"/>
      <c r="S25" s="996"/>
      <c r="T25" s="55">
        <f t="shared" si="2"/>
        <v>0</v>
      </c>
      <c r="U25" s="326">
        <f t="shared" si="3"/>
        <v>0</v>
      </c>
      <c r="V25" s="13">
        <f t="shared" si="4"/>
        <v>0</v>
      </c>
      <c r="W25" s="1574"/>
      <c r="X25" s="1575"/>
    </row>
    <row r="26" spans="2:24" ht="19.5" customHeight="1" x14ac:dyDescent="0.25">
      <c r="B26" s="742" t="s">
        <v>2285</v>
      </c>
      <c r="C26" s="570" t="s">
        <v>2286</v>
      </c>
      <c r="D26" s="565" t="s">
        <v>1747</v>
      </c>
      <c r="E26" s="566" t="s">
        <v>1747</v>
      </c>
      <c r="F26" s="566" t="s">
        <v>1747</v>
      </c>
      <c r="G26" s="567">
        <v>39</v>
      </c>
      <c r="H26" s="567">
        <v>567</v>
      </c>
      <c r="I26" s="567">
        <v>11.9</v>
      </c>
      <c r="J26" s="568">
        <f t="shared" si="1"/>
        <v>7.5029499999999993</v>
      </c>
      <c r="K26" s="995"/>
      <c r="L26" s="964"/>
      <c r="M26" s="964"/>
      <c r="N26" s="964"/>
      <c r="O26" s="964"/>
      <c r="P26" s="964"/>
      <c r="Q26" s="964"/>
      <c r="R26" s="964"/>
      <c r="S26" s="996"/>
      <c r="T26" s="55">
        <f t="shared" si="2"/>
        <v>0</v>
      </c>
      <c r="U26" s="326">
        <f t="shared" si="3"/>
        <v>0</v>
      </c>
      <c r="V26" s="13">
        <f t="shared" si="4"/>
        <v>0</v>
      </c>
      <c r="W26" s="1574"/>
      <c r="X26" s="1575"/>
    </row>
    <row r="27" spans="2:24" ht="19.5" customHeight="1" x14ac:dyDescent="0.25">
      <c r="B27" s="742" t="s">
        <v>2287</v>
      </c>
      <c r="C27" s="570" t="s">
        <v>2288</v>
      </c>
      <c r="D27" s="565" t="s">
        <v>1747</v>
      </c>
      <c r="E27" s="566" t="s">
        <v>1747</v>
      </c>
      <c r="F27" s="566" t="s">
        <v>1747</v>
      </c>
      <c r="G27" s="567">
        <v>4</v>
      </c>
      <c r="H27" s="567">
        <v>200</v>
      </c>
      <c r="I27" s="567">
        <v>0.76</v>
      </c>
      <c r="J27" s="568">
        <f t="shared" si="1"/>
        <v>0.47917999999999999</v>
      </c>
      <c r="K27" s="995"/>
      <c r="L27" s="964"/>
      <c r="M27" s="964"/>
      <c r="N27" s="964"/>
      <c r="O27" s="964"/>
      <c r="P27" s="964"/>
      <c r="Q27" s="964"/>
      <c r="R27" s="964"/>
      <c r="S27" s="996"/>
      <c r="T27" s="55">
        <f t="shared" si="2"/>
        <v>0</v>
      </c>
      <c r="U27" s="326">
        <f t="shared" si="3"/>
        <v>0</v>
      </c>
      <c r="V27" s="13">
        <f t="shared" si="4"/>
        <v>0</v>
      </c>
      <c r="W27" s="1574"/>
      <c r="X27" s="1575"/>
    </row>
    <row r="28" spans="2:24" ht="19.5" customHeight="1" x14ac:dyDescent="0.25">
      <c r="B28" s="742" t="s">
        <v>2289</v>
      </c>
      <c r="C28" s="570" t="s">
        <v>2290</v>
      </c>
      <c r="D28" s="565" t="s">
        <v>1747</v>
      </c>
      <c r="E28" s="566" t="s">
        <v>1747</v>
      </c>
      <c r="F28" s="566" t="s">
        <v>1747</v>
      </c>
      <c r="G28" s="567">
        <v>6.25</v>
      </c>
      <c r="H28" s="567">
        <v>100</v>
      </c>
      <c r="I28" s="567">
        <v>1.25</v>
      </c>
      <c r="J28" s="568">
        <f t="shared" si="1"/>
        <v>0.78812499999999996</v>
      </c>
      <c r="K28" s="995"/>
      <c r="L28" s="964"/>
      <c r="M28" s="964"/>
      <c r="N28" s="964"/>
      <c r="O28" s="964"/>
      <c r="P28" s="964"/>
      <c r="Q28" s="964"/>
      <c r="R28" s="964"/>
      <c r="S28" s="996"/>
      <c r="T28" s="55">
        <f t="shared" si="2"/>
        <v>0</v>
      </c>
      <c r="U28" s="326">
        <f t="shared" si="3"/>
        <v>0</v>
      </c>
      <c r="V28" s="13">
        <f t="shared" si="4"/>
        <v>0</v>
      </c>
      <c r="W28" s="1574"/>
      <c r="X28" s="1575"/>
    </row>
    <row r="29" spans="2:24" ht="19.5" customHeight="1" x14ac:dyDescent="0.25">
      <c r="B29" s="742" t="s">
        <v>2291</v>
      </c>
      <c r="C29" s="570" t="s">
        <v>2292</v>
      </c>
      <c r="D29" s="565" t="s">
        <v>1747</v>
      </c>
      <c r="E29" s="566" t="s">
        <v>1747</v>
      </c>
      <c r="F29" s="566" t="s">
        <v>1747</v>
      </c>
      <c r="G29" s="567">
        <v>6.25</v>
      </c>
      <c r="H29" s="567">
        <v>100</v>
      </c>
      <c r="I29" s="567">
        <v>1.19</v>
      </c>
      <c r="J29" s="568">
        <f t="shared" si="1"/>
        <v>0.75029499999999993</v>
      </c>
      <c r="K29" s="995"/>
      <c r="L29" s="964"/>
      <c r="M29" s="964"/>
      <c r="N29" s="964"/>
      <c r="O29" s="964"/>
      <c r="P29" s="964"/>
      <c r="Q29" s="964"/>
      <c r="R29" s="964"/>
      <c r="S29" s="996"/>
      <c r="T29" s="55">
        <f t="shared" si="2"/>
        <v>0</v>
      </c>
      <c r="U29" s="326">
        <f t="shared" si="3"/>
        <v>0</v>
      </c>
      <c r="V29" s="13">
        <f t="shared" si="4"/>
        <v>0</v>
      </c>
      <c r="W29" s="1574"/>
      <c r="X29" s="1575"/>
    </row>
    <row r="30" spans="2:24" ht="19.5" customHeight="1" x14ac:dyDescent="0.25">
      <c r="B30" s="742" t="s">
        <v>2293</v>
      </c>
      <c r="C30" s="570" t="s">
        <v>2264</v>
      </c>
      <c r="D30" s="565" t="s">
        <v>1747</v>
      </c>
      <c r="E30" s="566" t="s">
        <v>1747</v>
      </c>
      <c r="F30" s="566" t="s">
        <v>1747</v>
      </c>
      <c r="G30" s="567">
        <v>9.92</v>
      </c>
      <c r="H30" s="567">
        <v>500</v>
      </c>
      <c r="I30" s="567">
        <v>2.19</v>
      </c>
      <c r="J30" s="568">
        <f t="shared" si="1"/>
        <v>1.3807949999999998</v>
      </c>
      <c r="K30" s="995"/>
      <c r="L30" s="964"/>
      <c r="M30" s="964"/>
      <c r="N30" s="964"/>
      <c r="O30" s="964"/>
      <c r="P30" s="964"/>
      <c r="Q30" s="964"/>
      <c r="R30" s="964"/>
      <c r="S30" s="996"/>
      <c r="T30" s="55">
        <f t="shared" si="2"/>
        <v>0</v>
      </c>
      <c r="U30" s="326">
        <f t="shared" si="3"/>
        <v>0</v>
      </c>
      <c r="V30" s="13">
        <f t="shared" si="4"/>
        <v>0</v>
      </c>
      <c r="W30" s="1574"/>
      <c r="X30" s="1575"/>
    </row>
    <row r="31" spans="2:24" ht="19.5" customHeight="1" x14ac:dyDescent="0.25">
      <c r="B31" s="742" t="s">
        <v>2294</v>
      </c>
      <c r="C31" s="570" t="s">
        <v>2295</v>
      </c>
      <c r="D31" s="565" t="s">
        <v>1747</v>
      </c>
      <c r="E31" s="566" t="s">
        <v>1747</v>
      </c>
      <c r="F31" s="566" t="s">
        <v>1747</v>
      </c>
      <c r="G31" s="567">
        <v>15.4</v>
      </c>
      <c r="H31" s="567">
        <v>1000</v>
      </c>
      <c r="I31" s="567">
        <v>3.38</v>
      </c>
      <c r="J31" s="568">
        <f t="shared" si="1"/>
        <v>2.1310899999999999</v>
      </c>
      <c r="K31" s="995"/>
      <c r="L31" s="964"/>
      <c r="M31" s="964"/>
      <c r="N31" s="964"/>
      <c r="O31" s="964"/>
      <c r="P31" s="964"/>
      <c r="Q31" s="964"/>
      <c r="R31" s="964"/>
      <c r="S31" s="996"/>
      <c r="T31" s="55">
        <f t="shared" si="2"/>
        <v>0</v>
      </c>
      <c r="U31" s="326">
        <f t="shared" si="3"/>
        <v>0</v>
      </c>
      <c r="V31" s="13">
        <f t="shared" si="4"/>
        <v>0</v>
      </c>
      <c r="W31" s="1574"/>
      <c r="X31" s="1575"/>
    </row>
    <row r="32" spans="2:24" ht="19.5" customHeight="1" x14ac:dyDescent="0.25">
      <c r="B32" s="593" t="s">
        <v>2296</v>
      </c>
      <c r="C32" s="570" t="s">
        <v>2297</v>
      </c>
      <c r="D32" s="565" t="s">
        <v>1747</v>
      </c>
      <c r="E32" s="566" t="s">
        <v>1747</v>
      </c>
      <c r="F32" s="566" t="s">
        <v>1747</v>
      </c>
      <c r="G32" s="567">
        <v>39.380000000000003</v>
      </c>
      <c r="H32" s="567">
        <v>572</v>
      </c>
      <c r="I32" s="567">
        <v>11.25</v>
      </c>
      <c r="J32" s="568">
        <f t="shared" si="1"/>
        <v>7.0931249999999997</v>
      </c>
      <c r="K32" s="995"/>
      <c r="L32" s="964"/>
      <c r="M32" s="964"/>
      <c r="N32" s="964"/>
      <c r="O32" s="964"/>
      <c r="P32" s="964"/>
      <c r="Q32" s="964"/>
      <c r="R32" s="964"/>
      <c r="S32" s="996"/>
      <c r="T32" s="55">
        <f t="shared" si="2"/>
        <v>0</v>
      </c>
      <c r="U32" s="326">
        <f t="shared" si="3"/>
        <v>0</v>
      </c>
      <c r="V32" s="13">
        <f t="shared" si="4"/>
        <v>0</v>
      </c>
      <c r="W32" s="1574"/>
      <c r="X32" s="1575"/>
    </row>
    <row r="33" spans="2:24" ht="19.5" customHeight="1" x14ac:dyDescent="0.25">
      <c r="B33" s="593" t="s">
        <v>2298</v>
      </c>
      <c r="C33" s="570" t="s">
        <v>2299</v>
      </c>
      <c r="D33" s="565" t="s">
        <v>1747</v>
      </c>
      <c r="E33" s="566" t="s">
        <v>1747</v>
      </c>
      <c r="F33" s="566" t="s">
        <v>1747</v>
      </c>
      <c r="G33" s="567">
        <v>42.74</v>
      </c>
      <c r="H33" s="567">
        <v>1140</v>
      </c>
      <c r="I33" s="567">
        <v>9.83</v>
      </c>
      <c r="J33" s="568">
        <f t="shared" si="1"/>
        <v>6.1978149999999994</v>
      </c>
      <c r="K33" s="995"/>
      <c r="L33" s="964"/>
      <c r="M33" s="964"/>
      <c r="N33" s="964"/>
      <c r="O33" s="964"/>
      <c r="P33" s="964"/>
      <c r="Q33" s="964"/>
      <c r="R33" s="964"/>
      <c r="S33" s="996"/>
      <c r="T33" s="55">
        <f t="shared" si="2"/>
        <v>0</v>
      </c>
      <c r="U33" s="326">
        <f t="shared" si="3"/>
        <v>0</v>
      </c>
      <c r="V33" s="13">
        <f t="shared" si="4"/>
        <v>0</v>
      </c>
      <c r="W33" s="1574"/>
      <c r="X33" s="1575"/>
    </row>
    <row r="34" spans="2:24" ht="19.5" customHeight="1" x14ac:dyDescent="0.25">
      <c r="B34" s="592" t="s">
        <v>2300</v>
      </c>
      <c r="C34" s="570" t="s">
        <v>2301</v>
      </c>
      <c r="D34" s="565" t="s">
        <v>1747</v>
      </c>
      <c r="E34" s="566" t="s">
        <v>1747</v>
      </c>
      <c r="F34" s="566" t="s">
        <v>1747</v>
      </c>
      <c r="G34" s="567">
        <v>29.76</v>
      </c>
      <c r="H34" s="567">
        <v>500</v>
      </c>
      <c r="I34" s="567">
        <v>6.47</v>
      </c>
      <c r="J34" s="568">
        <f t="shared" si="1"/>
        <v>4.0793349999999995</v>
      </c>
      <c r="K34" s="995"/>
      <c r="L34" s="964"/>
      <c r="M34" s="964"/>
      <c r="N34" s="964"/>
      <c r="O34" s="964"/>
      <c r="P34" s="964"/>
      <c r="Q34" s="964"/>
      <c r="R34" s="964"/>
      <c r="S34" s="996"/>
      <c r="T34" s="55">
        <f t="shared" si="2"/>
        <v>0</v>
      </c>
      <c r="U34" s="326">
        <f t="shared" si="3"/>
        <v>0</v>
      </c>
      <c r="V34" s="13">
        <f t="shared" si="4"/>
        <v>0</v>
      </c>
      <c r="W34" s="1574"/>
      <c r="X34" s="1575"/>
    </row>
    <row r="35" spans="2:24" ht="19.5" customHeight="1" x14ac:dyDescent="0.25">
      <c r="B35" s="593" t="s">
        <v>2302</v>
      </c>
      <c r="C35" s="570" t="s">
        <v>2303</v>
      </c>
      <c r="D35" s="565" t="s">
        <v>1747</v>
      </c>
      <c r="E35" s="566" t="s">
        <v>1747</v>
      </c>
      <c r="F35" s="566" t="s">
        <v>1747</v>
      </c>
      <c r="G35" s="567">
        <v>14</v>
      </c>
      <c r="H35" s="567">
        <v>368</v>
      </c>
      <c r="I35" s="567">
        <v>10.55</v>
      </c>
      <c r="J35" s="568">
        <f t="shared" si="1"/>
        <v>6.6517749999999998</v>
      </c>
      <c r="K35" s="995"/>
      <c r="L35" s="964"/>
      <c r="M35" s="964"/>
      <c r="N35" s="964"/>
      <c r="O35" s="964"/>
      <c r="P35" s="964"/>
      <c r="Q35" s="964"/>
      <c r="R35" s="964"/>
      <c r="S35" s="996"/>
      <c r="T35" s="55">
        <f t="shared" si="2"/>
        <v>0</v>
      </c>
      <c r="U35" s="326">
        <f t="shared" si="3"/>
        <v>0</v>
      </c>
      <c r="V35" s="13">
        <f t="shared" si="4"/>
        <v>0</v>
      </c>
      <c r="W35" s="1574"/>
      <c r="X35" s="1575"/>
    </row>
    <row r="36" spans="2:24" ht="19.5" customHeight="1" x14ac:dyDescent="0.25">
      <c r="B36" s="593" t="s">
        <v>2304</v>
      </c>
      <c r="C36" s="570" t="s">
        <v>2305</v>
      </c>
      <c r="D36" s="565" t="s">
        <v>1747</v>
      </c>
      <c r="E36" s="566" t="s">
        <v>1747</v>
      </c>
      <c r="F36" s="566" t="s">
        <v>1747</v>
      </c>
      <c r="G36" s="567">
        <v>39.380000000000003</v>
      </c>
      <c r="H36" s="567">
        <v>572</v>
      </c>
      <c r="I36" s="567">
        <v>3.27</v>
      </c>
      <c r="J36" s="568">
        <f t="shared" si="1"/>
        <v>2.0617349999999997</v>
      </c>
      <c r="K36" s="995"/>
      <c r="L36" s="964"/>
      <c r="M36" s="964"/>
      <c r="N36" s="964"/>
      <c r="O36" s="964"/>
      <c r="P36" s="964"/>
      <c r="Q36" s="964"/>
      <c r="R36" s="964"/>
      <c r="S36" s="996"/>
      <c r="T36" s="55">
        <f t="shared" si="2"/>
        <v>0</v>
      </c>
      <c r="U36" s="326">
        <f t="shared" si="3"/>
        <v>0</v>
      </c>
      <c r="V36" s="13">
        <f t="shared" si="4"/>
        <v>0</v>
      </c>
      <c r="W36" s="1574"/>
      <c r="X36" s="1575"/>
    </row>
    <row r="37" spans="2:24" ht="19.5" customHeight="1" x14ac:dyDescent="0.25">
      <c r="B37" s="592" t="s">
        <v>2306</v>
      </c>
      <c r="C37" s="570" t="s">
        <v>2307</v>
      </c>
      <c r="D37" s="565" t="s">
        <v>1747</v>
      </c>
      <c r="E37" s="566" t="s">
        <v>1747</v>
      </c>
      <c r="F37" s="566" t="s">
        <v>1747</v>
      </c>
      <c r="G37" s="567">
        <v>39.380000000000003</v>
      </c>
      <c r="H37" s="567">
        <v>605</v>
      </c>
      <c r="I37" s="567">
        <v>3.27</v>
      </c>
      <c r="J37" s="568">
        <f t="shared" si="1"/>
        <v>2.0617349999999997</v>
      </c>
      <c r="K37" s="995"/>
      <c r="L37" s="964"/>
      <c r="M37" s="964"/>
      <c r="N37" s="964"/>
      <c r="O37" s="964"/>
      <c r="P37" s="964"/>
      <c r="Q37" s="964"/>
      <c r="R37" s="964"/>
      <c r="S37" s="996"/>
      <c r="T37" s="55">
        <f t="shared" si="2"/>
        <v>0</v>
      </c>
      <c r="U37" s="326">
        <f t="shared" si="3"/>
        <v>0</v>
      </c>
      <c r="V37" s="13">
        <f t="shared" si="4"/>
        <v>0</v>
      </c>
      <c r="W37" s="1574"/>
      <c r="X37" s="1575"/>
    </row>
    <row r="38" spans="2:24" ht="19.5" customHeight="1" x14ac:dyDescent="0.25">
      <c r="B38" s="593" t="s">
        <v>2308</v>
      </c>
      <c r="C38" s="570" t="s">
        <v>2309</v>
      </c>
      <c r="D38" s="565" t="s">
        <v>1747</v>
      </c>
      <c r="E38" s="566" t="s">
        <v>1747</v>
      </c>
      <c r="F38" s="566" t="s">
        <v>1747</v>
      </c>
      <c r="G38" s="567">
        <v>39.380000000000003</v>
      </c>
      <c r="H38" s="567">
        <v>572</v>
      </c>
      <c r="I38" s="567">
        <v>12.13</v>
      </c>
      <c r="J38" s="568">
        <f t="shared" si="1"/>
        <v>7.6479650000000001</v>
      </c>
      <c r="K38" s="995"/>
      <c r="L38" s="964"/>
      <c r="M38" s="964"/>
      <c r="N38" s="964"/>
      <c r="O38" s="964"/>
      <c r="P38" s="964"/>
      <c r="Q38" s="964"/>
      <c r="R38" s="964"/>
      <c r="S38" s="996"/>
      <c r="T38" s="55">
        <f t="shared" si="2"/>
        <v>0</v>
      </c>
      <c r="U38" s="326">
        <f t="shared" si="3"/>
        <v>0</v>
      </c>
      <c r="V38" s="13">
        <f t="shared" si="4"/>
        <v>0</v>
      </c>
      <c r="W38" s="1574"/>
      <c r="X38" s="1575"/>
    </row>
    <row r="39" spans="2:24" ht="19.5" customHeight="1" x14ac:dyDescent="0.25">
      <c r="B39" s="592" t="s">
        <v>2310</v>
      </c>
      <c r="C39" s="570" t="s">
        <v>2311</v>
      </c>
      <c r="D39" s="565" t="s">
        <v>1747</v>
      </c>
      <c r="E39" s="566" t="s">
        <v>1747</v>
      </c>
      <c r="F39" s="566" t="s">
        <v>1747</v>
      </c>
      <c r="G39" s="567">
        <v>39.380000000000003</v>
      </c>
      <c r="H39" s="567">
        <v>572</v>
      </c>
      <c r="I39" s="567">
        <v>9.16</v>
      </c>
      <c r="J39" s="568">
        <f t="shared" si="1"/>
        <v>5.7753799999999993</v>
      </c>
      <c r="K39" s="995"/>
      <c r="L39" s="964"/>
      <c r="M39" s="964"/>
      <c r="N39" s="964"/>
      <c r="O39" s="964"/>
      <c r="P39" s="964"/>
      <c r="Q39" s="964"/>
      <c r="R39" s="964"/>
      <c r="S39" s="996"/>
      <c r="T39" s="55">
        <f t="shared" si="2"/>
        <v>0</v>
      </c>
      <c r="U39" s="326">
        <f t="shared" si="3"/>
        <v>0</v>
      </c>
      <c r="V39" s="13">
        <f t="shared" si="4"/>
        <v>0</v>
      </c>
      <c r="W39" s="1574"/>
      <c r="X39" s="1575"/>
    </row>
    <row r="40" spans="2:24" ht="19.5" customHeight="1" x14ac:dyDescent="0.25">
      <c r="B40" s="593" t="s">
        <v>2312</v>
      </c>
      <c r="C40" s="570" t="s">
        <v>2313</v>
      </c>
      <c r="D40" s="565" t="s">
        <v>1747</v>
      </c>
      <c r="E40" s="566" t="s">
        <v>1747</v>
      </c>
      <c r="F40" s="566" t="s">
        <v>1747</v>
      </c>
      <c r="G40" s="567">
        <v>29</v>
      </c>
      <c r="H40" s="567">
        <v>464</v>
      </c>
      <c r="I40" s="567">
        <v>4.83</v>
      </c>
      <c r="J40" s="568">
        <f t="shared" si="1"/>
        <v>3.045315</v>
      </c>
      <c r="K40" s="995"/>
      <c r="L40" s="964"/>
      <c r="M40" s="964"/>
      <c r="N40" s="964"/>
      <c r="O40" s="964"/>
      <c r="P40" s="964"/>
      <c r="Q40" s="964"/>
      <c r="R40" s="964"/>
      <c r="S40" s="996"/>
      <c r="T40" s="55">
        <f t="shared" si="2"/>
        <v>0</v>
      </c>
      <c r="U40" s="326">
        <f t="shared" si="3"/>
        <v>0</v>
      </c>
      <c r="V40" s="13">
        <f t="shared" si="4"/>
        <v>0</v>
      </c>
      <c r="W40" s="1574"/>
      <c r="X40" s="1575"/>
    </row>
    <row r="41" spans="2:24" ht="19.5" customHeight="1" x14ac:dyDescent="0.25">
      <c r="B41" s="592" t="s">
        <v>2314</v>
      </c>
      <c r="C41" s="570" t="s">
        <v>2315</v>
      </c>
      <c r="D41" s="565" t="s">
        <v>1747</v>
      </c>
      <c r="E41" s="566" t="s">
        <v>1747</v>
      </c>
      <c r="F41" s="566" t="s">
        <v>1747</v>
      </c>
      <c r="G41" s="567">
        <v>27.56</v>
      </c>
      <c r="H41" s="567">
        <v>735</v>
      </c>
      <c r="I41" s="567">
        <v>6.2</v>
      </c>
      <c r="J41" s="568">
        <f t="shared" si="1"/>
        <v>3.9091</v>
      </c>
      <c r="K41" s="995"/>
      <c r="L41" s="964"/>
      <c r="M41" s="964"/>
      <c r="N41" s="964"/>
      <c r="O41" s="964"/>
      <c r="P41" s="964"/>
      <c r="Q41" s="964"/>
      <c r="R41" s="964"/>
      <c r="S41" s="996"/>
      <c r="T41" s="55">
        <f t="shared" si="2"/>
        <v>0</v>
      </c>
      <c r="U41" s="326">
        <f t="shared" si="3"/>
        <v>0</v>
      </c>
      <c r="V41" s="13">
        <f t="shared" si="4"/>
        <v>0</v>
      </c>
      <c r="W41" s="1574"/>
      <c r="X41" s="1575"/>
    </row>
    <row r="42" spans="2:24" ht="19.5" customHeight="1" x14ac:dyDescent="0.25">
      <c r="B42" s="592" t="s">
        <v>2316</v>
      </c>
      <c r="C42" s="570" t="s">
        <v>2317</v>
      </c>
      <c r="D42" s="565" t="s">
        <v>1747</v>
      </c>
      <c r="E42" s="566" t="s">
        <v>1747</v>
      </c>
      <c r="F42" s="566" t="s">
        <v>1747</v>
      </c>
      <c r="G42" s="567">
        <v>28.5</v>
      </c>
      <c r="H42" s="567">
        <v>760</v>
      </c>
      <c r="I42" s="567">
        <v>6.2</v>
      </c>
      <c r="J42" s="568">
        <f t="shared" si="1"/>
        <v>3.9091</v>
      </c>
      <c r="K42" s="995"/>
      <c r="L42" s="964"/>
      <c r="M42" s="964"/>
      <c r="N42" s="964"/>
      <c r="O42" s="964"/>
      <c r="P42" s="964"/>
      <c r="Q42" s="964"/>
      <c r="R42" s="964"/>
      <c r="S42" s="996"/>
      <c r="T42" s="55">
        <f t="shared" si="2"/>
        <v>0</v>
      </c>
      <c r="U42" s="326">
        <f t="shared" si="3"/>
        <v>0</v>
      </c>
      <c r="V42" s="13">
        <f t="shared" si="4"/>
        <v>0</v>
      </c>
      <c r="W42" s="1574"/>
      <c r="X42" s="1575"/>
    </row>
    <row r="43" spans="2:24" ht="19.5" customHeight="1" x14ac:dyDescent="0.25">
      <c r="B43" s="593" t="s">
        <v>2318</v>
      </c>
      <c r="C43" s="570" t="s">
        <v>2319</v>
      </c>
      <c r="D43" s="565" t="s">
        <v>1747</v>
      </c>
      <c r="E43" s="566" t="s">
        <v>1747</v>
      </c>
      <c r="F43" s="566" t="s">
        <v>1747</v>
      </c>
      <c r="G43" s="567">
        <v>42.75</v>
      </c>
      <c r="H43" s="567">
        <v>1140</v>
      </c>
      <c r="I43" s="567">
        <v>9.3000000000000007</v>
      </c>
      <c r="J43" s="568">
        <f t="shared" si="1"/>
        <v>5.8636499999999998</v>
      </c>
      <c r="K43" s="995"/>
      <c r="L43" s="964"/>
      <c r="M43" s="964"/>
      <c r="N43" s="964"/>
      <c r="O43" s="964"/>
      <c r="P43" s="964"/>
      <c r="Q43" s="964"/>
      <c r="R43" s="964"/>
      <c r="S43" s="996"/>
      <c r="T43" s="55">
        <f t="shared" si="2"/>
        <v>0</v>
      </c>
      <c r="U43" s="326">
        <f t="shared" si="3"/>
        <v>0</v>
      </c>
      <c r="V43" s="13">
        <f t="shared" si="4"/>
        <v>0</v>
      </c>
      <c r="W43" s="1574"/>
      <c r="X43" s="1575"/>
    </row>
    <row r="44" spans="2:24" ht="19.5" customHeight="1" thickBot="1" x14ac:dyDescent="0.3">
      <c r="B44" s="594" t="s">
        <v>2320</v>
      </c>
      <c r="C44" s="572" t="s">
        <v>2321</v>
      </c>
      <c r="D44" s="573" t="s">
        <v>1747</v>
      </c>
      <c r="E44" s="574" t="s">
        <v>1747</v>
      </c>
      <c r="F44" s="574" t="s">
        <v>1747</v>
      </c>
      <c r="G44" s="576">
        <v>29.8</v>
      </c>
      <c r="H44" s="576">
        <v>1500</v>
      </c>
      <c r="I44" s="576">
        <v>6.6</v>
      </c>
      <c r="J44" s="577">
        <f t="shared" si="1"/>
        <v>4.1612999999999998</v>
      </c>
      <c r="K44" s="997"/>
      <c r="L44" s="998"/>
      <c r="M44" s="998"/>
      <c r="N44" s="998"/>
      <c r="O44" s="998"/>
      <c r="P44" s="998"/>
      <c r="Q44" s="998"/>
      <c r="R44" s="998"/>
      <c r="S44" s="999"/>
      <c r="T44" s="56">
        <f t="shared" si="2"/>
        <v>0</v>
      </c>
      <c r="U44" s="327">
        <f t="shared" si="3"/>
        <v>0</v>
      </c>
      <c r="V44" s="329">
        <f t="shared" si="4"/>
        <v>0</v>
      </c>
      <c r="W44" s="1576"/>
      <c r="X44" s="1577"/>
    </row>
    <row r="45" spans="2:24" ht="23.85" customHeight="1" x14ac:dyDescent="0.25">
      <c r="B45" s="1514" t="s">
        <v>1743</v>
      </c>
      <c r="C45" s="1515"/>
      <c r="D45" s="1515"/>
      <c r="E45" s="1515"/>
      <c r="F45" s="1515"/>
      <c r="G45" s="1515"/>
      <c r="H45" s="1515"/>
      <c r="I45" s="1515"/>
      <c r="J45" s="1515"/>
      <c r="K45" s="1515"/>
      <c r="L45" s="1515"/>
      <c r="M45" s="1515"/>
      <c r="N45" s="1515"/>
      <c r="O45" s="1515"/>
      <c r="P45" s="1515"/>
      <c r="Q45" s="1515"/>
      <c r="R45" s="1515"/>
      <c r="S45" s="1515"/>
      <c r="T45" s="1515"/>
      <c r="U45" s="1515"/>
      <c r="V45" s="1515"/>
      <c r="W45" s="1515"/>
      <c r="X45" s="1516"/>
    </row>
    <row r="46" spans="2:24" ht="23.85" customHeight="1" x14ac:dyDescent="0.25">
      <c r="B46" s="1514"/>
      <c r="C46" s="1515"/>
      <c r="D46" s="1515"/>
      <c r="E46" s="1515"/>
      <c r="F46" s="1515"/>
      <c r="G46" s="1515"/>
      <c r="H46" s="1515"/>
      <c r="I46" s="1515"/>
      <c r="J46" s="1515"/>
      <c r="K46" s="1515"/>
      <c r="L46" s="1515"/>
      <c r="M46" s="1515"/>
      <c r="N46" s="1515"/>
      <c r="O46" s="1515"/>
      <c r="P46" s="1515"/>
      <c r="Q46" s="1515"/>
      <c r="R46" s="1515"/>
      <c r="S46" s="1515"/>
      <c r="T46" s="1515"/>
      <c r="U46" s="1515"/>
      <c r="V46" s="1515"/>
      <c r="W46" s="1515"/>
      <c r="X46" s="1516"/>
    </row>
    <row r="47" spans="2:24" ht="0.75" customHeight="1" x14ac:dyDescent="0.25">
      <c r="B47" s="1514"/>
      <c r="C47" s="1515"/>
      <c r="D47" s="1515"/>
      <c r="E47" s="1515"/>
      <c r="F47" s="1515"/>
      <c r="G47" s="1515"/>
      <c r="H47" s="1515"/>
      <c r="I47" s="1515"/>
      <c r="J47" s="1515"/>
      <c r="K47" s="1515"/>
      <c r="L47" s="1515"/>
      <c r="M47" s="1515"/>
      <c r="N47" s="1515"/>
      <c r="O47" s="1515"/>
      <c r="P47" s="1515"/>
      <c r="Q47" s="1515"/>
      <c r="R47" s="1515"/>
      <c r="S47" s="1515"/>
      <c r="T47" s="1515"/>
      <c r="U47" s="1515"/>
      <c r="V47" s="1515"/>
      <c r="W47" s="1515"/>
      <c r="X47" s="1516"/>
    </row>
    <row r="48" spans="2:24" ht="33.75" customHeight="1" thickBot="1" x14ac:dyDescent="0.3">
      <c r="B48" s="1517"/>
      <c r="C48" s="1518"/>
      <c r="D48" s="1518"/>
      <c r="E48" s="1518"/>
      <c r="F48" s="1518"/>
      <c r="G48" s="1518"/>
      <c r="H48" s="1518"/>
      <c r="I48" s="1518"/>
      <c r="J48" s="1518"/>
      <c r="K48" s="1518"/>
      <c r="L48" s="1518"/>
      <c r="M48" s="1518"/>
      <c r="N48" s="1518"/>
      <c r="O48" s="1518"/>
      <c r="P48" s="1518"/>
      <c r="Q48" s="1518"/>
      <c r="R48" s="1518"/>
      <c r="S48" s="1518"/>
      <c r="T48" s="1518"/>
      <c r="U48" s="1518"/>
      <c r="V48" s="1518"/>
      <c r="W48" s="1518"/>
      <c r="X48" s="1519"/>
    </row>
    <row r="49" spans="2:24" ht="58.5" customHeight="1" thickTop="1" thickBot="1" x14ac:dyDescent="0.3">
      <c r="B49" s="1564"/>
      <c r="C49" s="1564"/>
      <c r="D49" s="1564"/>
      <c r="E49" s="1564"/>
      <c r="F49" s="1564"/>
      <c r="G49" s="1564"/>
      <c r="H49" s="1564"/>
      <c r="I49" s="1564"/>
      <c r="J49" s="1564"/>
      <c r="K49" s="1564"/>
      <c r="L49" s="1564"/>
      <c r="M49" s="1564"/>
      <c r="N49" s="1564"/>
      <c r="O49" s="1564"/>
      <c r="P49" s="1564"/>
      <c r="Q49" s="1564"/>
      <c r="R49" s="1564"/>
      <c r="S49" s="1564"/>
      <c r="T49" s="1564"/>
      <c r="U49" s="1564"/>
      <c r="V49" s="1564"/>
      <c r="W49" s="1564"/>
      <c r="X49" s="1564"/>
    </row>
    <row r="50" spans="2:24" ht="24" x14ac:dyDescent="0.4">
      <c r="C50" s="1546" t="s">
        <v>1744</v>
      </c>
      <c r="D50" s="1547"/>
      <c r="E50" s="1547"/>
      <c r="F50" s="1547"/>
      <c r="G50" s="1548"/>
    </row>
    <row r="51" spans="2:24" x14ac:dyDescent="0.25">
      <c r="C51" s="1549"/>
      <c r="D51" s="1550"/>
      <c r="E51" s="1550"/>
      <c r="F51" s="1550"/>
      <c r="G51" s="1551"/>
    </row>
    <row r="52" spans="2:24" x14ac:dyDescent="0.25">
      <c r="C52" s="1552"/>
      <c r="D52" s="1553"/>
      <c r="E52" s="1553"/>
      <c r="F52" s="1553"/>
      <c r="G52" s="1554"/>
    </row>
    <row r="53" spans="2:24" x14ac:dyDescent="0.25">
      <c r="C53" s="1552"/>
      <c r="D53" s="1553"/>
      <c r="E53" s="1553"/>
      <c r="F53" s="1553"/>
      <c r="G53" s="1554"/>
    </row>
    <row r="54" spans="2:24" ht="15.75" thickBot="1" x14ac:dyDescent="0.3">
      <c r="C54" s="1555"/>
      <c r="D54" s="1556"/>
      <c r="E54" s="1556"/>
      <c r="F54" s="1556"/>
      <c r="G54" s="1557"/>
    </row>
  </sheetData>
  <sheetProtection formatCells="0" formatColumns="0" formatRows="0" insertColumns="0" insertRows="0" insertHyperlinks="0" deleteRows="0" sort="0" autoFilter="0"/>
  <mergeCells count="29">
    <mergeCell ref="A1:Y1"/>
    <mergeCell ref="B49:X49"/>
    <mergeCell ref="N4:P4"/>
    <mergeCell ref="B5:X5"/>
    <mergeCell ref="B6:X6"/>
    <mergeCell ref="B7:J7"/>
    <mergeCell ref="L7:N7"/>
    <mergeCell ref="O7:R7"/>
    <mergeCell ref="T7:X7"/>
    <mergeCell ref="L9:Q9"/>
    <mergeCell ref="S9:X9"/>
    <mergeCell ref="S8:X8"/>
    <mergeCell ref="E9:J9"/>
    <mergeCell ref="C50:G50"/>
    <mergeCell ref="C51:G54"/>
    <mergeCell ref="B2:P2"/>
    <mergeCell ref="Q2:X4"/>
    <mergeCell ref="B3:P3"/>
    <mergeCell ref="B4:C4"/>
    <mergeCell ref="D4:J4"/>
    <mergeCell ref="K4:M4"/>
    <mergeCell ref="B10:X10"/>
    <mergeCell ref="B11:X11"/>
    <mergeCell ref="W15:X44"/>
    <mergeCell ref="B45:X46"/>
    <mergeCell ref="B47:X48"/>
    <mergeCell ref="B8:B9"/>
    <mergeCell ref="E8:J8"/>
    <mergeCell ref="L8:Q8"/>
  </mergeCells>
  <conditionalFormatting sqref="B2:B1048576">
    <cfRule type="duplicateValues" dxfId="109" priority="1"/>
  </conditionalFormatting>
  <pageMargins left="0.25" right="0.25" top="0.75" bottom="0.75" header="0.3" footer="0.3"/>
  <pageSetup scale="3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60CC7-CC2D-41C9-900B-936BE0E95CF2}">
  <sheetPr codeName="Sheet46">
    <pageSetUpPr fitToPage="1"/>
  </sheetPr>
  <dimension ref="A1:Y56"/>
  <sheetViews>
    <sheetView showGridLines="0" topLeftCell="A11"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8" width="12" style="58" customWidth="1"/>
    <col min="19" max="19" width="15.28515625"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9.5" customHeight="1" x14ac:dyDescent="0.6">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x14ac:dyDescent="0.25">
      <c r="B2" s="1558" t="s">
        <v>1730</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3" customHeight="1" x14ac:dyDescent="0.25">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110242</v>
      </c>
      <c r="L7" s="1542" t="s">
        <v>1681</v>
      </c>
      <c r="M7" s="1542"/>
      <c r="N7" s="1542"/>
      <c r="O7" s="1543" t="s">
        <v>1745</v>
      </c>
      <c r="P7" s="1578"/>
      <c r="Q7" s="1578"/>
      <c r="R7" s="1578"/>
      <c r="S7" s="578">
        <v>2.0537000000000001</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SUM(U15:U46)</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SUM(K15:K78)</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x14ac:dyDescent="0.25">
      <c r="B15" s="590">
        <v>39911</v>
      </c>
      <c r="C15" s="591" t="s">
        <v>2322</v>
      </c>
      <c r="D15" s="559">
        <v>1</v>
      </c>
      <c r="E15" s="560" t="s">
        <v>1747</v>
      </c>
      <c r="F15" s="560" t="s">
        <v>1747</v>
      </c>
      <c r="G15" s="561">
        <v>26.25</v>
      </c>
      <c r="H15" s="560">
        <v>140</v>
      </c>
      <c r="I15" s="561">
        <v>8.92</v>
      </c>
      <c r="J15" s="580">
        <f t="shared" ref="J15:J42" si="1">$S$7*I15</f>
        <v>18.319004</v>
      </c>
      <c r="K15" s="993"/>
      <c r="L15" s="979"/>
      <c r="M15" s="979"/>
      <c r="N15" s="979"/>
      <c r="O15" s="979"/>
      <c r="P15" s="979"/>
      <c r="Q15" s="979"/>
      <c r="R15" s="979"/>
      <c r="S15" s="994"/>
      <c r="T15" s="54">
        <f t="shared" ref="T15:T21" si="2">SUM(K15:S15)</f>
        <v>0</v>
      </c>
      <c r="U15" s="325">
        <f t="shared" ref="U15:U21" si="3">T15*I15</f>
        <v>0</v>
      </c>
      <c r="V15" s="328">
        <f t="shared" ref="V15:V21" si="4">U15*$S$7</f>
        <v>0</v>
      </c>
      <c r="W15" s="1572" t="s">
        <v>1695</v>
      </c>
      <c r="X15" s="1573"/>
    </row>
    <row r="16" spans="1:25" ht="19.5" customHeight="1" x14ac:dyDescent="0.25">
      <c r="B16" s="592">
        <v>39912</v>
      </c>
      <c r="C16" s="570" t="s">
        <v>2323</v>
      </c>
      <c r="D16" s="565">
        <v>1</v>
      </c>
      <c r="E16" s="566" t="s">
        <v>1747</v>
      </c>
      <c r="F16" s="566" t="s">
        <v>1747</v>
      </c>
      <c r="G16" s="567">
        <v>26.25</v>
      </c>
      <c r="H16" s="566">
        <v>140</v>
      </c>
      <c r="I16" s="567">
        <v>8.92</v>
      </c>
      <c r="J16" s="568">
        <f t="shared" si="1"/>
        <v>18.319004</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593">
        <v>39945</v>
      </c>
      <c r="C17" s="570" t="s">
        <v>2324</v>
      </c>
      <c r="D17" s="565">
        <v>1</v>
      </c>
      <c r="E17" s="566" t="s">
        <v>1747</v>
      </c>
      <c r="F17" s="566" t="s">
        <v>1747</v>
      </c>
      <c r="G17" s="567">
        <v>39.75</v>
      </c>
      <c r="H17" s="566">
        <v>212</v>
      </c>
      <c r="I17" s="567">
        <v>13.5</v>
      </c>
      <c r="J17" s="568">
        <f t="shared" si="1"/>
        <v>27.72495</v>
      </c>
      <c r="K17" s="995"/>
      <c r="L17" s="964"/>
      <c r="M17" s="964"/>
      <c r="N17" s="964"/>
      <c r="O17" s="964"/>
      <c r="P17" s="964"/>
      <c r="Q17" s="964"/>
      <c r="R17" s="964"/>
      <c r="S17" s="996"/>
      <c r="T17" s="55">
        <f t="shared" si="2"/>
        <v>0</v>
      </c>
      <c r="U17" s="326">
        <f t="shared" si="3"/>
        <v>0</v>
      </c>
      <c r="V17" s="13">
        <f t="shared" si="4"/>
        <v>0</v>
      </c>
      <c r="W17" s="1574"/>
      <c r="X17" s="1575"/>
    </row>
    <row r="18" spans="2:24" ht="19.5" customHeight="1" x14ac:dyDescent="0.25">
      <c r="B18" s="593">
        <v>39946</v>
      </c>
      <c r="C18" s="570" t="s">
        <v>2325</v>
      </c>
      <c r="D18" s="565">
        <v>1</v>
      </c>
      <c r="E18" s="566" t="s">
        <v>1747</v>
      </c>
      <c r="F18" s="566" t="s">
        <v>1747</v>
      </c>
      <c r="G18" s="567">
        <v>39.75</v>
      </c>
      <c r="H18" s="566">
        <v>212</v>
      </c>
      <c r="I18" s="567">
        <v>13.5</v>
      </c>
      <c r="J18" s="568">
        <f t="shared" si="1"/>
        <v>27.72495</v>
      </c>
      <c r="K18" s="995"/>
      <c r="L18" s="964"/>
      <c r="M18" s="964"/>
      <c r="N18" s="964"/>
      <c r="O18" s="964"/>
      <c r="P18" s="964"/>
      <c r="Q18" s="964"/>
      <c r="R18" s="964"/>
      <c r="S18" s="996"/>
      <c r="T18" s="55">
        <f t="shared" si="2"/>
        <v>0</v>
      </c>
      <c r="U18" s="326">
        <f t="shared" si="3"/>
        <v>0</v>
      </c>
      <c r="V18" s="13">
        <f t="shared" si="4"/>
        <v>0</v>
      </c>
      <c r="W18" s="1574"/>
      <c r="X18" s="1575"/>
    </row>
    <row r="19" spans="2:24" ht="19.5" customHeight="1" x14ac:dyDescent="0.25">
      <c r="B19" s="593">
        <v>39947</v>
      </c>
      <c r="C19" s="570" t="s">
        <v>2326</v>
      </c>
      <c r="D19" s="565">
        <v>1</v>
      </c>
      <c r="E19" s="566" t="s">
        <v>1747</v>
      </c>
      <c r="F19" s="566" t="s">
        <v>1747</v>
      </c>
      <c r="G19" s="567">
        <v>39.75</v>
      </c>
      <c r="H19" s="566">
        <v>212</v>
      </c>
      <c r="I19" s="567">
        <v>14.58</v>
      </c>
      <c r="J19" s="568">
        <f t="shared" si="1"/>
        <v>29.942946000000003</v>
      </c>
      <c r="K19" s="995"/>
      <c r="L19" s="964"/>
      <c r="M19" s="964"/>
      <c r="N19" s="964"/>
      <c r="O19" s="964"/>
      <c r="P19" s="964"/>
      <c r="Q19" s="964"/>
      <c r="R19" s="964"/>
      <c r="S19" s="996"/>
      <c r="T19" s="55">
        <f t="shared" si="2"/>
        <v>0</v>
      </c>
      <c r="U19" s="326">
        <f t="shared" si="3"/>
        <v>0</v>
      </c>
      <c r="V19" s="13">
        <f t="shared" si="4"/>
        <v>0</v>
      </c>
      <c r="W19" s="1574"/>
      <c r="X19" s="1575"/>
    </row>
    <row r="20" spans="2:24" ht="19.5" customHeight="1" x14ac:dyDescent="0.25">
      <c r="B20" s="593">
        <v>41485</v>
      </c>
      <c r="C20" s="570" t="s">
        <v>2327</v>
      </c>
      <c r="D20" s="565">
        <v>1</v>
      </c>
      <c r="E20" s="566" t="s">
        <v>1747</v>
      </c>
      <c r="F20" s="566" t="s">
        <v>1747</v>
      </c>
      <c r="G20" s="567">
        <v>20</v>
      </c>
      <c r="H20" s="566">
        <v>320</v>
      </c>
      <c r="I20" s="567">
        <v>20</v>
      </c>
      <c r="J20" s="568">
        <f t="shared" si="1"/>
        <v>41.073999999999998</v>
      </c>
      <c r="K20" s="995"/>
      <c r="L20" s="964"/>
      <c r="M20" s="964"/>
      <c r="N20" s="964"/>
      <c r="O20" s="964"/>
      <c r="P20" s="964"/>
      <c r="Q20" s="964"/>
      <c r="R20" s="964"/>
      <c r="S20" s="996"/>
      <c r="T20" s="55">
        <f t="shared" si="2"/>
        <v>0</v>
      </c>
      <c r="U20" s="326">
        <f t="shared" si="3"/>
        <v>0</v>
      </c>
      <c r="V20" s="13">
        <f t="shared" si="4"/>
        <v>0</v>
      </c>
      <c r="W20" s="1574"/>
      <c r="X20" s="1575"/>
    </row>
    <row r="21" spans="2:24" ht="19.5" customHeight="1" x14ac:dyDescent="0.25">
      <c r="B21" s="593">
        <v>41698</v>
      </c>
      <c r="C21" s="570" t="s">
        <v>2328</v>
      </c>
      <c r="D21" s="565">
        <v>1</v>
      </c>
      <c r="E21" s="566" t="s">
        <v>1747</v>
      </c>
      <c r="F21" s="566" t="s">
        <v>1747</v>
      </c>
      <c r="G21" s="567">
        <v>20</v>
      </c>
      <c r="H21" s="566">
        <v>320</v>
      </c>
      <c r="I21" s="567">
        <v>20</v>
      </c>
      <c r="J21" s="568">
        <f t="shared" si="1"/>
        <v>41.073999999999998</v>
      </c>
      <c r="K21" s="995"/>
      <c r="L21" s="964"/>
      <c r="M21" s="964"/>
      <c r="N21" s="964"/>
      <c r="O21" s="964"/>
      <c r="P21" s="964"/>
      <c r="Q21" s="964"/>
      <c r="R21" s="964"/>
      <c r="S21" s="996"/>
      <c r="T21" s="55">
        <f t="shared" si="2"/>
        <v>0</v>
      </c>
      <c r="U21" s="326">
        <f t="shared" si="3"/>
        <v>0</v>
      </c>
      <c r="V21" s="13">
        <f t="shared" si="4"/>
        <v>0</v>
      </c>
      <c r="W21" s="1574"/>
      <c r="X21" s="1575"/>
    </row>
    <row r="22" spans="2:24" ht="19.5" customHeight="1" x14ac:dyDescent="0.25">
      <c r="B22" s="593">
        <v>41725</v>
      </c>
      <c r="C22" s="570" t="s">
        <v>2329</v>
      </c>
      <c r="D22" s="565">
        <v>1</v>
      </c>
      <c r="E22" s="566" t="s">
        <v>1747</v>
      </c>
      <c r="F22" s="566" t="s">
        <v>1747</v>
      </c>
      <c r="G22" s="567">
        <v>20</v>
      </c>
      <c r="H22" s="566">
        <v>320</v>
      </c>
      <c r="I22" s="567">
        <v>16</v>
      </c>
      <c r="J22" s="568">
        <f t="shared" si="1"/>
        <v>32.859200000000001</v>
      </c>
      <c r="K22" s="995"/>
      <c r="L22" s="964"/>
      <c r="M22" s="964"/>
      <c r="N22" s="964"/>
      <c r="O22" s="964"/>
      <c r="P22" s="964"/>
      <c r="Q22" s="964"/>
      <c r="R22" s="964"/>
      <c r="S22" s="996"/>
      <c r="T22" s="55">
        <f t="shared" ref="T22:T43" si="5">SUM(K22:S22)</f>
        <v>0</v>
      </c>
      <c r="U22" s="326">
        <f t="shared" ref="U22:U43" si="6">T22*I22</f>
        <v>0</v>
      </c>
      <c r="V22" s="13">
        <f t="shared" ref="V22:V43" si="7">U22*$S$7</f>
        <v>0</v>
      </c>
      <c r="W22" s="1574"/>
      <c r="X22" s="1575"/>
    </row>
    <row r="23" spans="2:24" ht="19.5" customHeight="1" x14ac:dyDescent="0.25">
      <c r="B23" s="593">
        <v>41728</v>
      </c>
      <c r="C23" s="570" t="s">
        <v>2330</v>
      </c>
      <c r="D23" s="565">
        <v>1</v>
      </c>
      <c r="E23" s="566" t="s">
        <v>1747</v>
      </c>
      <c r="F23" s="566" t="s">
        <v>1747</v>
      </c>
      <c r="G23" s="567">
        <v>20</v>
      </c>
      <c r="H23" s="566">
        <v>320</v>
      </c>
      <c r="I23" s="567">
        <v>15.34</v>
      </c>
      <c r="J23" s="568">
        <f t="shared" si="1"/>
        <v>31.503758000000001</v>
      </c>
      <c r="K23" s="995"/>
      <c r="L23" s="964"/>
      <c r="M23" s="964"/>
      <c r="N23" s="964"/>
      <c r="O23" s="964"/>
      <c r="P23" s="964"/>
      <c r="Q23" s="964"/>
      <c r="R23" s="964"/>
      <c r="S23" s="996"/>
      <c r="T23" s="55">
        <f t="shared" si="5"/>
        <v>0</v>
      </c>
      <c r="U23" s="326">
        <f t="shared" si="6"/>
        <v>0</v>
      </c>
      <c r="V23" s="13">
        <f t="shared" si="7"/>
        <v>0</v>
      </c>
      <c r="W23" s="1574"/>
      <c r="X23" s="1575"/>
    </row>
    <row r="24" spans="2:24" ht="19.5" customHeight="1" x14ac:dyDescent="0.25">
      <c r="B24" s="593">
        <v>41749</v>
      </c>
      <c r="C24" s="570" t="s">
        <v>2331</v>
      </c>
      <c r="D24" s="565">
        <v>1</v>
      </c>
      <c r="E24" s="566" t="s">
        <v>1747</v>
      </c>
      <c r="F24" s="566" t="s">
        <v>1747</v>
      </c>
      <c r="G24" s="567">
        <v>20</v>
      </c>
      <c r="H24" s="566">
        <v>320</v>
      </c>
      <c r="I24" s="567">
        <v>20</v>
      </c>
      <c r="J24" s="568">
        <f t="shared" si="1"/>
        <v>41.073999999999998</v>
      </c>
      <c r="K24" s="995"/>
      <c r="L24" s="964"/>
      <c r="M24" s="964"/>
      <c r="N24" s="964"/>
      <c r="O24" s="964"/>
      <c r="P24" s="964"/>
      <c r="Q24" s="964"/>
      <c r="R24" s="964"/>
      <c r="S24" s="996"/>
      <c r="T24" s="55">
        <f t="shared" si="5"/>
        <v>0</v>
      </c>
      <c r="U24" s="326">
        <f t="shared" si="6"/>
        <v>0</v>
      </c>
      <c r="V24" s="13">
        <f t="shared" si="7"/>
        <v>0</v>
      </c>
      <c r="W24" s="1574"/>
      <c r="X24" s="1575"/>
    </row>
    <row r="25" spans="2:24" ht="19.5" customHeight="1" x14ac:dyDescent="0.25">
      <c r="B25" s="592">
        <v>43274</v>
      </c>
      <c r="C25" s="570" t="s">
        <v>2332</v>
      </c>
      <c r="D25" s="565">
        <v>2</v>
      </c>
      <c r="E25" s="566">
        <v>1</v>
      </c>
      <c r="F25" s="566" t="s">
        <v>1747</v>
      </c>
      <c r="G25" s="567">
        <v>30</v>
      </c>
      <c r="H25" s="566">
        <v>80</v>
      </c>
      <c r="I25" s="567">
        <v>6.66</v>
      </c>
      <c r="J25" s="568">
        <f t="shared" si="1"/>
        <v>13.677642000000001</v>
      </c>
      <c r="K25" s="995"/>
      <c r="L25" s="964"/>
      <c r="M25" s="964"/>
      <c r="N25" s="964"/>
      <c r="O25" s="964"/>
      <c r="P25" s="964"/>
      <c r="Q25" s="964"/>
      <c r="R25" s="964"/>
      <c r="S25" s="996"/>
      <c r="T25" s="55">
        <f t="shared" si="5"/>
        <v>0</v>
      </c>
      <c r="U25" s="326">
        <f t="shared" si="6"/>
        <v>0</v>
      </c>
      <c r="V25" s="13">
        <f t="shared" si="7"/>
        <v>0</v>
      </c>
      <c r="W25" s="1574"/>
      <c r="X25" s="1575"/>
    </row>
    <row r="26" spans="2:24" ht="19.5" customHeight="1" x14ac:dyDescent="0.25">
      <c r="B26" s="593">
        <v>43277</v>
      </c>
      <c r="C26" s="570" t="s">
        <v>2333</v>
      </c>
      <c r="D26" s="565">
        <v>2</v>
      </c>
      <c r="E26" s="566">
        <v>1</v>
      </c>
      <c r="F26" s="566" t="s">
        <v>1747</v>
      </c>
      <c r="G26" s="567">
        <v>30</v>
      </c>
      <c r="H26" s="566">
        <v>80</v>
      </c>
      <c r="I26" s="567">
        <v>6.25</v>
      </c>
      <c r="J26" s="568">
        <f t="shared" si="1"/>
        <v>12.835625</v>
      </c>
      <c r="K26" s="995"/>
      <c r="L26" s="964"/>
      <c r="M26" s="964"/>
      <c r="N26" s="964"/>
      <c r="O26" s="964"/>
      <c r="P26" s="964"/>
      <c r="Q26" s="964"/>
      <c r="R26" s="964"/>
      <c r="S26" s="996"/>
      <c r="T26" s="55">
        <f t="shared" si="5"/>
        <v>0</v>
      </c>
      <c r="U26" s="326">
        <f t="shared" si="6"/>
        <v>0</v>
      </c>
      <c r="V26" s="13">
        <f t="shared" si="7"/>
        <v>0</v>
      </c>
      <c r="W26" s="1574"/>
      <c r="X26" s="1575"/>
    </row>
    <row r="27" spans="2:24" ht="19.5" customHeight="1" x14ac:dyDescent="0.25">
      <c r="B27" s="593">
        <v>43284</v>
      </c>
      <c r="C27" s="570" t="s">
        <v>2334</v>
      </c>
      <c r="D27" s="565">
        <v>2</v>
      </c>
      <c r="E27" s="566">
        <v>1</v>
      </c>
      <c r="F27" s="566" t="s">
        <v>1747</v>
      </c>
      <c r="G27" s="567">
        <v>30</v>
      </c>
      <c r="H27" s="566">
        <v>80</v>
      </c>
      <c r="I27" s="567">
        <v>6.25</v>
      </c>
      <c r="J27" s="568">
        <f t="shared" si="1"/>
        <v>12.835625</v>
      </c>
      <c r="K27" s="995"/>
      <c r="L27" s="964"/>
      <c r="M27" s="964"/>
      <c r="N27" s="964"/>
      <c r="O27" s="964"/>
      <c r="P27" s="964"/>
      <c r="Q27" s="964"/>
      <c r="R27" s="964"/>
      <c r="S27" s="996"/>
      <c r="T27" s="55">
        <f t="shared" si="5"/>
        <v>0</v>
      </c>
      <c r="U27" s="326">
        <f t="shared" si="6"/>
        <v>0</v>
      </c>
      <c r="V27" s="13">
        <f t="shared" si="7"/>
        <v>0</v>
      </c>
      <c r="W27" s="1574"/>
      <c r="X27" s="1575"/>
    </row>
    <row r="28" spans="2:24" ht="19.5" customHeight="1" x14ac:dyDescent="0.25">
      <c r="B28" s="593">
        <v>43292</v>
      </c>
      <c r="C28" s="570" t="s">
        <v>2335</v>
      </c>
      <c r="D28" s="565">
        <v>2</v>
      </c>
      <c r="E28" s="566">
        <v>1</v>
      </c>
      <c r="F28" s="566" t="s">
        <v>1747</v>
      </c>
      <c r="G28" s="567">
        <v>30</v>
      </c>
      <c r="H28" s="566">
        <v>80</v>
      </c>
      <c r="I28" s="567">
        <v>8.73</v>
      </c>
      <c r="J28" s="568">
        <f t="shared" si="1"/>
        <v>17.928801</v>
      </c>
      <c r="K28" s="995"/>
      <c r="L28" s="964"/>
      <c r="M28" s="964"/>
      <c r="N28" s="964"/>
      <c r="O28" s="964"/>
      <c r="P28" s="964"/>
      <c r="Q28" s="964"/>
      <c r="R28" s="964"/>
      <c r="S28" s="996"/>
      <c r="T28" s="55">
        <f t="shared" si="5"/>
        <v>0</v>
      </c>
      <c r="U28" s="326">
        <f t="shared" si="6"/>
        <v>0</v>
      </c>
      <c r="V28" s="13">
        <f t="shared" si="7"/>
        <v>0</v>
      </c>
      <c r="W28" s="1574"/>
      <c r="X28" s="1575"/>
    </row>
    <row r="29" spans="2:24" ht="19.5" customHeight="1" x14ac:dyDescent="0.25">
      <c r="B29" s="593">
        <v>44113</v>
      </c>
      <c r="C29" s="570" t="s">
        <v>2336</v>
      </c>
      <c r="D29" s="565">
        <v>1</v>
      </c>
      <c r="E29" s="566" t="s">
        <v>1747</v>
      </c>
      <c r="F29" s="566" t="s">
        <v>1747</v>
      </c>
      <c r="G29" s="567">
        <v>12.5</v>
      </c>
      <c r="H29" s="566">
        <v>200</v>
      </c>
      <c r="I29" s="567">
        <v>12.5</v>
      </c>
      <c r="J29" s="568">
        <f t="shared" si="1"/>
        <v>25.671250000000001</v>
      </c>
      <c r="K29" s="995"/>
      <c r="L29" s="964"/>
      <c r="M29" s="964"/>
      <c r="N29" s="964"/>
      <c r="O29" s="964"/>
      <c r="P29" s="964"/>
      <c r="Q29" s="964"/>
      <c r="R29" s="964"/>
      <c r="S29" s="996"/>
      <c r="T29" s="55">
        <f t="shared" si="5"/>
        <v>0</v>
      </c>
      <c r="U29" s="326">
        <f t="shared" si="6"/>
        <v>0</v>
      </c>
      <c r="V29" s="13">
        <f t="shared" si="7"/>
        <v>0</v>
      </c>
      <c r="W29" s="1574"/>
      <c r="X29" s="1575"/>
    </row>
    <row r="30" spans="2:24" ht="19.5" customHeight="1" x14ac:dyDescent="0.25">
      <c r="B30" s="593">
        <v>44115</v>
      </c>
      <c r="C30" s="570" t="s">
        <v>2337</v>
      </c>
      <c r="D30" s="565">
        <v>1</v>
      </c>
      <c r="E30" s="566" t="s">
        <v>1747</v>
      </c>
      <c r="F30" s="566" t="s">
        <v>1747</v>
      </c>
      <c r="G30" s="567">
        <v>12.5</v>
      </c>
      <c r="H30" s="566">
        <v>200</v>
      </c>
      <c r="I30" s="567">
        <v>12.5</v>
      </c>
      <c r="J30" s="568">
        <f t="shared" si="1"/>
        <v>25.671250000000001</v>
      </c>
      <c r="K30" s="995"/>
      <c r="L30" s="964"/>
      <c r="M30" s="964"/>
      <c r="N30" s="964"/>
      <c r="O30" s="964"/>
      <c r="P30" s="964"/>
      <c r="Q30" s="964"/>
      <c r="R30" s="964"/>
      <c r="S30" s="996"/>
      <c r="T30" s="55">
        <f t="shared" si="5"/>
        <v>0</v>
      </c>
      <c r="U30" s="326">
        <f t="shared" si="6"/>
        <v>0</v>
      </c>
      <c r="V30" s="13">
        <f t="shared" si="7"/>
        <v>0</v>
      </c>
      <c r="W30" s="1574"/>
      <c r="X30" s="1575"/>
    </row>
    <row r="31" spans="2:24" ht="19.5" customHeight="1" x14ac:dyDescent="0.25">
      <c r="B31" s="593">
        <v>44224</v>
      </c>
      <c r="C31" s="570" t="s">
        <v>2338</v>
      </c>
      <c r="D31" s="565">
        <v>1</v>
      </c>
      <c r="E31" s="566" t="s">
        <v>1747</v>
      </c>
      <c r="F31" s="566" t="s">
        <v>1747</v>
      </c>
      <c r="G31" s="567">
        <v>12</v>
      </c>
      <c r="H31" s="566">
        <v>192</v>
      </c>
      <c r="I31" s="567">
        <v>12</v>
      </c>
      <c r="J31" s="568">
        <f t="shared" si="1"/>
        <v>24.644400000000001</v>
      </c>
      <c r="K31" s="995"/>
      <c r="L31" s="964"/>
      <c r="M31" s="964"/>
      <c r="N31" s="964"/>
      <c r="O31" s="964"/>
      <c r="P31" s="964"/>
      <c r="Q31" s="964"/>
      <c r="R31" s="964"/>
      <c r="S31" s="996"/>
      <c r="T31" s="55">
        <f t="shared" si="5"/>
        <v>0</v>
      </c>
      <c r="U31" s="326">
        <f t="shared" si="6"/>
        <v>0</v>
      </c>
      <c r="V31" s="13">
        <f t="shared" si="7"/>
        <v>0</v>
      </c>
      <c r="W31" s="1574"/>
      <c r="X31" s="1575"/>
    </row>
    <row r="32" spans="2:24" ht="19.5" customHeight="1" x14ac:dyDescent="0.25">
      <c r="B32" s="593">
        <v>44238</v>
      </c>
      <c r="C32" s="570" t="s">
        <v>2339</v>
      </c>
      <c r="D32" s="565">
        <v>1</v>
      </c>
      <c r="E32" s="566" t="s">
        <v>1747</v>
      </c>
      <c r="F32" s="566" t="s">
        <v>1747</v>
      </c>
      <c r="G32" s="567">
        <v>12</v>
      </c>
      <c r="H32" s="566">
        <v>192</v>
      </c>
      <c r="I32" s="567">
        <v>12</v>
      </c>
      <c r="J32" s="568">
        <f t="shared" si="1"/>
        <v>24.644400000000001</v>
      </c>
      <c r="K32" s="995"/>
      <c r="L32" s="964"/>
      <c r="M32" s="964"/>
      <c r="N32" s="964"/>
      <c r="O32" s="964"/>
      <c r="P32" s="964"/>
      <c r="Q32" s="964"/>
      <c r="R32" s="964"/>
      <c r="S32" s="996"/>
      <c r="T32" s="55">
        <f t="shared" si="5"/>
        <v>0</v>
      </c>
      <c r="U32" s="326">
        <f t="shared" si="6"/>
        <v>0</v>
      </c>
      <c r="V32" s="13">
        <f t="shared" si="7"/>
        <v>0</v>
      </c>
      <c r="W32" s="1574"/>
      <c r="X32" s="1575"/>
    </row>
    <row r="33" spans="2:24" ht="19.5" customHeight="1" x14ac:dyDescent="0.25">
      <c r="B33" s="593">
        <v>44261</v>
      </c>
      <c r="C33" s="570" t="s">
        <v>2340</v>
      </c>
      <c r="D33" s="565">
        <v>1</v>
      </c>
      <c r="E33" s="566" t="s">
        <v>1747</v>
      </c>
      <c r="F33" s="566" t="s">
        <v>1747</v>
      </c>
      <c r="G33" s="567">
        <v>12</v>
      </c>
      <c r="H33" s="566">
        <v>192</v>
      </c>
      <c r="I33" s="567">
        <v>12</v>
      </c>
      <c r="J33" s="568">
        <f t="shared" si="1"/>
        <v>24.644400000000001</v>
      </c>
      <c r="K33" s="995"/>
      <c r="L33" s="964"/>
      <c r="M33" s="964"/>
      <c r="N33" s="964"/>
      <c r="O33" s="964"/>
      <c r="P33" s="964"/>
      <c r="Q33" s="964"/>
      <c r="R33" s="964"/>
      <c r="S33" s="996"/>
      <c r="T33" s="55">
        <f t="shared" si="5"/>
        <v>0</v>
      </c>
      <c r="U33" s="326">
        <f t="shared" si="6"/>
        <v>0</v>
      </c>
      <c r="V33" s="13">
        <f t="shared" si="7"/>
        <v>0</v>
      </c>
      <c r="W33" s="1574"/>
      <c r="X33" s="1575"/>
    </row>
    <row r="34" spans="2:24" ht="19.5" customHeight="1" x14ac:dyDescent="0.25">
      <c r="B34" s="593">
        <v>44751</v>
      </c>
      <c r="C34" s="570" t="s">
        <v>2336</v>
      </c>
      <c r="D34" s="565">
        <v>1</v>
      </c>
      <c r="E34" s="566" t="s">
        <v>1747</v>
      </c>
      <c r="F34" s="566" t="s">
        <v>1747</v>
      </c>
      <c r="G34" s="567">
        <v>20</v>
      </c>
      <c r="H34" s="566">
        <v>320</v>
      </c>
      <c r="I34" s="567">
        <v>20</v>
      </c>
      <c r="J34" s="568">
        <f t="shared" si="1"/>
        <v>41.073999999999998</v>
      </c>
      <c r="K34" s="995"/>
      <c r="L34" s="964"/>
      <c r="M34" s="964"/>
      <c r="N34" s="964"/>
      <c r="O34" s="964"/>
      <c r="P34" s="964"/>
      <c r="Q34" s="964"/>
      <c r="R34" s="964"/>
      <c r="S34" s="996"/>
      <c r="T34" s="55">
        <f t="shared" si="5"/>
        <v>0</v>
      </c>
      <c r="U34" s="326">
        <f t="shared" si="6"/>
        <v>0</v>
      </c>
      <c r="V34" s="13">
        <f t="shared" si="7"/>
        <v>0</v>
      </c>
      <c r="W34" s="1574"/>
      <c r="X34" s="1575"/>
    </row>
    <row r="35" spans="2:24" ht="19.5" customHeight="1" x14ac:dyDescent="0.25">
      <c r="B35" s="593">
        <v>44873</v>
      </c>
      <c r="C35" s="570" t="s">
        <v>2341</v>
      </c>
      <c r="D35" s="565">
        <v>1</v>
      </c>
      <c r="E35" s="566" t="s">
        <v>1747</v>
      </c>
      <c r="F35" s="566" t="s">
        <v>1747</v>
      </c>
      <c r="G35" s="567">
        <v>10.5</v>
      </c>
      <c r="H35" s="566">
        <v>168</v>
      </c>
      <c r="I35" s="567">
        <v>10.5</v>
      </c>
      <c r="J35" s="568">
        <f t="shared" si="1"/>
        <v>21.563850000000002</v>
      </c>
      <c r="K35" s="995"/>
      <c r="L35" s="964"/>
      <c r="M35" s="964"/>
      <c r="N35" s="964"/>
      <c r="O35" s="964"/>
      <c r="P35" s="964"/>
      <c r="Q35" s="964"/>
      <c r="R35" s="964"/>
      <c r="S35" s="996"/>
      <c r="T35" s="55">
        <f t="shared" si="5"/>
        <v>0</v>
      </c>
      <c r="U35" s="326">
        <f t="shared" si="6"/>
        <v>0</v>
      </c>
      <c r="V35" s="13">
        <f t="shared" si="7"/>
        <v>0</v>
      </c>
      <c r="W35" s="1574"/>
      <c r="X35" s="1575"/>
    </row>
    <row r="36" spans="2:24" ht="19.5" customHeight="1" x14ac:dyDescent="0.25">
      <c r="B36" s="593">
        <v>44875</v>
      </c>
      <c r="C36" s="570" t="s">
        <v>2342</v>
      </c>
      <c r="D36" s="565">
        <v>1</v>
      </c>
      <c r="E36" s="566" t="s">
        <v>1747</v>
      </c>
      <c r="F36" s="566" t="s">
        <v>1747</v>
      </c>
      <c r="G36" s="567">
        <v>10.5</v>
      </c>
      <c r="H36" s="566">
        <v>168</v>
      </c>
      <c r="I36" s="567">
        <v>10.5</v>
      </c>
      <c r="J36" s="568">
        <f t="shared" si="1"/>
        <v>21.563850000000002</v>
      </c>
      <c r="K36" s="995"/>
      <c r="L36" s="964"/>
      <c r="M36" s="964"/>
      <c r="N36" s="964"/>
      <c r="O36" s="964"/>
      <c r="P36" s="964"/>
      <c r="Q36" s="964"/>
      <c r="R36" s="964"/>
      <c r="S36" s="996"/>
      <c r="T36" s="55">
        <f t="shared" si="5"/>
        <v>0</v>
      </c>
      <c r="U36" s="326">
        <f t="shared" si="6"/>
        <v>0</v>
      </c>
      <c r="V36" s="13">
        <f t="shared" si="7"/>
        <v>0</v>
      </c>
      <c r="W36" s="1574"/>
      <c r="X36" s="1575"/>
    </row>
    <row r="37" spans="2:24" ht="19.5" customHeight="1" x14ac:dyDescent="0.25">
      <c r="B37" s="593">
        <v>44880</v>
      </c>
      <c r="C37" s="570" t="s">
        <v>2343</v>
      </c>
      <c r="D37" s="565">
        <v>1</v>
      </c>
      <c r="E37" s="566" t="s">
        <v>1747</v>
      </c>
      <c r="F37" s="566" t="s">
        <v>1747</v>
      </c>
      <c r="G37" s="567">
        <v>10.5</v>
      </c>
      <c r="H37" s="566">
        <v>168</v>
      </c>
      <c r="I37" s="567">
        <v>10.5</v>
      </c>
      <c r="J37" s="568">
        <f t="shared" si="1"/>
        <v>21.563850000000002</v>
      </c>
      <c r="K37" s="995"/>
      <c r="L37" s="964"/>
      <c r="M37" s="964"/>
      <c r="N37" s="964"/>
      <c r="O37" s="964"/>
      <c r="P37" s="964"/>
      <c r="Q37" s="964"/>
      <c r="R37" s="964"/>
      <c r="S37" s="996"/>
      <c r="T37" s="55">
        <f t="shared" si="5"/>
        <v>0</v>
      </c>
      <c r="U37" s="326">
        <f t="shared" si="6"/>
        <v>0</v>
      </c>
      <c r="V37" s="13">
        <f t="shared" si="7"/>
        <v>0</v>
      </c>
      <c r="W37" s="1574"/>
      <c r="X37" s="1575"/>
    </row>
    <row r="38" spans="2:24" ht="19.5" customHeight="1" x14ac:dyDescent="0.25">
      <c r="B38" s="592">
        <v>44882</v>
      </c>
      <c r="C38" s="570" t="s">
        <v>2344</v>
      </c>
      <c r="D38" s="565">
        <v>1</v>
      </c>
      <c r="E38" s="566" t="s">
        <v>1747</v>
      </c>
      <c r="F38" s="566" t="s">
        <v>1747</v>
      </c>
      <c r="G38" s="567">
        <v>10.5</v>
      </c>
      <c r="H38" s="566">
        <v>168</v>
      </c>
      <c r="I38" s="567">
        <v>10.5</v>
      </c>
      <c r="J38" s="568">
        <f t="shared" si="1"/>
        <v>21.563850000000002</v>
      </c>
      <c r="K38" s="995"/>
      <c r="L38" s="964"/>
      <c r="M38" s="964"/>
      <c r="N38" s="964"/>
      <c r="O38" s="964"/>
      <c r="P38" s="964"/>
      <c r="Q38" s="964"/>
      <c r="R38" s="964"/>
      <c r="S38" s="996"/>
      <c r="T38" s="55">
        <f t="shared" si="5"/>
        <v>0</v>
      </c>
      <c r="U38" s="326">
        <f t="shared" si="6"/>
        <v>0</v>
      </c>
      <c r="V38" s="13">
        <f t="shared" si="7"/>
        <v>0</v>
      </c>
      <c r="W38" s="1574"/>
      <c r="X38" s="1575"/>
    </row>
    <row r="39" spans="2:24" ht="19.5" customHeight="1" x14ac:dyDescent="0.25">
      <c r="B39" s="593">
        <v>46015</v>
      </c>
      <c r="C39" s="570" t="s">
        <v>2345</v>
      </c>
      <c r="D39" s="565">
        <v>0.75</v>
      </c>
      <c r="E39" s="566" t="s">
        <v>1747</v>
      </c>
      <c r="F39" s="566" t="s">
        <v>1747</v>
      </c>
      <c r="G39" s="567">
        <v>20</v>
      </c>
      <c r="H39" s="566">
        <v>368</v>
      </c>
      <c r="I39" s="567">
        <v>13</v>
      </c>
      <c r="J39" s="568">
        <f t="shared" si="1"/>
        <v>26.6981</v>
      </c>
      <c r="K39" s="995"/>
      <c r="L39" s="964"/>
      <c r="M39" s="964"/>
      <c r="N39" s="964"/>
      <c r="O39" s="964"/>
      <c r="P39" s="964"/>
      <c r="Q39" s="964"/>
      <c r="R39" s="964"/>
      <c r="S39" s="996"/>
      <c r="T39" s="55">
        <f t="shared" si="5"/>
        <v>0</v>
      </c>
      <c r="U39" s="326">
        <f t="shared" si="6"/>
        <v>0</v>
      </c>
      <c r="V39" s="13">
        <f t="shared" si="7"/>
        <v>0</v>
      </c>
      <c r="W39" s="1574"/>
      <c r="X39" s="1575"/>
    </row>
    <row r="40" spans="2:24" ht="19.5" customHeight="1" x14ac:dyDescent="0.25">
      <c r="B40" s="593">
        <v>46016</v>
      </c>
      <c r="C40" s="570" t="s">
        <v>2346</v>
      </c>
      <c r="D40" s="565">
        <v>1</v>
      </c>
      <c r="E40" s="566" t="s">
        <v>1747</v>
      </c>
      <c r="F40" s="566" t="s">
        <v>1747</v>
      </c>
      <c r="G40" s="567">
        <v>20</v>
      </c>
      <c r="H40" s="566">
        <v>320</v>
      </c>
      <c r="I40" s="567">
        <v>13</v>
      </c>
      <c r="J40" s="568">
        <f t="shared" si="1"/>
        <v>26.6981</v>
      </c>
      <c r="K40" s="995"/>
      <c r="L40" s="964"/>
      <c r="M40" s="964"/>
      <c r="N40" s="964"/>
      <c r="O40" s="964"/>
      <c r="P40" s="964"/>
      <c r="Q40" s="964"/>
      <c r="R40" s="964"/>
      <c r="S40" s="996"/>
      <c r="T40" s="55">
        <f t="shared" si="5"/>
        <v>0</v>
      </c>
      <c r="U40" s="326">
        <f t="shared" si="6"/>
        <v>0</v>
      </c>
      <c r="V40" s="13">
        <f t="shared" si="7"/>
        <v>0</v>
      </c>
      <c r="W40" s="1574"/>
      <c r="X40" s="1575"/>
    </row>
    <row r="41" spans="2:24" ht="19.5" customHeight="1" x14ac:dyDescent="0.25">
      <c r="B41" s="592">
        <v>46018</v>
      </c>
      <c r="C41" s="570" t="s">
        <v>2347</v>
      </c>
      <c r="D41" s="565">
        <v>1</v>
      </c>
      <c r="E41" s="566" t="s">
        <v>1747</v>
      </c>
      <c r="F41" s="566" t="s">
        <v>1747</v>
      </c>
      <c r="G41" s="567">
        <v>20</v>
      </c>
      <c r="H41" s="566">
        <v>320</v>
      </c>
      <c r="I41" s="567">
        <v>7</v>
      </c>
      <c r="J41" s="568">
        <f t="shared" si="1"/>
        <v>14.375900000000001</v>
      </c>
      <c r="K41" s="995"/>
      <c r="L41" s="964"/>
      <c r="M41" s="964"/>
      <c r="N41" s="964"/>
      <c r="O41" s="964"/>
      <c r="P41" s="964"/>
      <c r="Q41" s="964"/>
      <c r="R41" s="964"/>
      <c r="S41" s="996"/>
      <c r="T41" s="55">
        <f t="shared" si="5"/>
        <v>0</v>
      </c>
      <c r="U41" s="326">
        <f t="shared" si="6"/>
        <v>0</v>
      </c>
      <c r="V41" s="13">
        <f t="shared" si="7"/>
        <v>0</v>
      </c>
      <c r="W41" s="1574"/>
      <c r="X41" s="1575"/>
    </row>
    <row r="42" spans="2:24" ht="19.5" customHeight="1" x14ac:dyDescent="0.25">
      <c r="B42" s="593">
        <v>46030</v>
      </c>
      <c r="C42" s="570" t="s">
        <v>2348</v>
      </c>
      <c r="D42" s="565">
        <v>1</v>
      </c>
      <c r="E42" s="566" t="s">
        <v>1747</v>
      </c>
      <c r="F42" s="566" t="s">
        <v>1747</v>
      </c>
      <c r="G42" s="567">
        <v>20</v>
      </c>
      <c r="H42" s="566">
        <v>320</v>
      </c>
      <c r="I42" s="567">
        <v>7.8</v>
      </c>
      <c r="J42" s="568">
        <f t="shared" si="1"/>
        <v>16.01886</v>
      </c>
      <c r="K42" s="995"/>
      <c r="L42" s="964"/>
      <c r="M42" s="964"/>
      <c r="N42" s="964"/>
      <c r="O42" s="964"/>
      <c r="P42" s="964"/>
      <c r="Q42" s="964"/>
      <c r="R42" s="964"/>
      <c r="S42" s="996"/>
      <c r="T42" s="55">
        <f t="shared" si="5"/>
        <v>0</v>
      </c>
      <c r="U42" s="326">
        <f t="shared" si="6"/>
        <v>0</v>
      </c>
      <c r="V42" s="13">
        <f t="shared" si="7"/>
        <v>0</v>
      </c>
      <c r="W42" s="1574"/>
      <c r="X42" s="1575"/>
    </row>
    <row r="43" spans="2:24" ht="19.5" customHeight="1" x14ac:dyDescent="0.25">
      <c r="B43" s="592">
        <v>46032</v>
      </c>
      <c r="C43" s="570" t="s">
        <v>2349</v>
      </c>
      <c r="D43" s="565">
        <v>1</v>
      </c>
      <c r="E43" s="566" t="s">
        <v>1747</v>
      </c>
      <c r="F43" s="566" t="s">
        <v>1747</v>
      </c>
      <c r="G43" s="567">
        <v>20</v>
      </c>
      <c r="H43" s="566">
        <v>320</v>
      </c>
      <c r="I43" s="567">
        <v>13</v>
      </c>
      <c r="J43" s="568">
        <f t="shared" ref="J43:J46" si="8">$S$7*I43</f>
        <v>26.6981</v>
      </c>
      <c r="K43" s="995"/>
      <c r="L43" s="964"/>
      <c r="M43" s="964"/>
      <c r="N43" s="964"/>
      <c r="O43" s="964"/>
      <c r="P43" s="964"/>
      <c r="Q43" s="964"/>
      <c r="R43" s="964"/>
      <c r="S43" s="996"/>
      <c r="T43" s="55">
        <f t="shared" si="5"/>
        <v>0</v>
      </c>
      <c r="U43" s="326">
        <f t="shared" si="6"/>
        <v>0</v>
      </c>
      <c r="V43" s="13">
        <f t="shared" si="7"/>
        <v>0</v>
      </c>
      <c r="W43" s="1574"/>
      <c r="X43" s="1575"/>
    </row>
    <row r="44" spans="2:24" ht="19.5" customHeight="1" x14ac:dyDescent="0.25">
      <c r="B44" s="592">
        <v>46034</v>
      </c>
      <c r="C44" s="570" t="s">
        <v>2350</v>
      </c>
      <c r="D44" s="565">
        <v>1</v>
      </c>
      <c r="E44" s="566" t="s">
        <v>1747</v>
      </c>
      <c r="F44" s="566" t="s">
        <v>1747</v>
      </c>
      <c r="G44" s="567">
        <v>20</v>
      </c>
      <c r="H44" s="566">
        <v>320</v>
      </c>
      <c r="I44" s="567">
        <v>7.4</v>
      </c>
      <c r="J44" s="568">
        <f t="shared" si="8"/>
        <v>15.197380000000001</v>
      </c>
      <c r="K44" s="995"/>
      <c r="L44" s="964"/>
      <c r="M44" s="964"/>
      <c r="N44" s="964"/>
      <c r="O44" s="964"/>
      <c r="P44" s="964"/>
      <c r="Q44" s="964"/>
      <c r="R44" s="964"/>
      <c r="S44" s="996"/>
      <c r="T44" s="55">
        <f t="shared" ref="T44:T46" si="9">SUM(K44:S44)</f>
        <v>0</v>
      </c>
      <c r="U44" s="326">
        <f t="shared" ref="U44:U46" si="10">T44*I44</f>
        <v>0</v>
      </c>
      <c r="V44" s="13">
        <f t="shared" ref="V44:V46" si="11">U44*$S$7</f>
        <v>0</v>
      </c>
      <c r="W44" s="1574"/>
      <c r="X44" s="1575"/>
    </row>
    <row r="45" spans="2:24" ht="19.5" customHeight="1" x14ac:dyDescent="0.25">
      <c r="B45" s="593">
        <v>48174</v>
      </c>
      <c r="C45" s="570" t="s">
        <v>2351</v>
      </c>
      <c r="D45" s="565">
        <v>1</v>
      </c>
      <c r="E45" s="566" t="s">
        <v>1747</v>
      </c>
      <c r="F45" s="566" t="s">
        <v>1747</v>
      </c>
      <c r="G45" s="567">
        <v>30</v>
      </c>
      <c r="H45" s="566">
        <v>480</v>
      </c>
      <c r="I45" s="567">
        <v>22.78</v>
      </c>
      <c r="J45" s="568">
        <f t="shared" si="8"/>
        <v>46.783286000000004</v>
      </c>
      <c r="K45" s="995"/>
      <c r="L45" s="964"/>
      <c r="M45" s="964"/>
      <c r="N45" s="964"/>
      <c r="O45" s="964"/>
      <c r="P45" s="964"/>
      <c r="Q45" s="964"/>
      <c r="R45" s="964"/>
      <c r="S45" s="996"/>
      <c r="T45" s="55">
        <f t="shared" si="9"/>
        <v>0</v>
      </c>
      <c r="U45" s="326">
        <f t="shared" si="10"/>
        <v>0</v>
      </c>
      <c r="V45" s="13">
        <f t="shared" si="11"/>
        <v>0</v>
      </c>
      <c r="W45" s="1574"/>
      <c r="X45" s="1575"/>
    </row>
    <row r="46" spans="2:24" ht="19.5" customHeight="1" thickBot="1" x14ac:dyDescent="0.3">
      <c r="B46" s="594">
        <v>59701</v>
      </c>
      <c r="C46" s="572" t="s">
        <v>2352</v>
      </c>
      <c r="D46" s="573">
        <v>1</v>
      </c>
      <c r="E46" s="574" t="s">
        <v>1747</v>
      </c>
      <c r="F46" s="574" t="s">
        <v>1747</v>
      </c>
      <c r="G46" s="576">
        <v>10.5</v>
      </c>
      <c r="H46" s="574">
        <v>168</v>
      </c>
      <c r="I46" s="576">
        <v>10.5</v>
      </c>
      <c r="J46" s="577">
        <f t="shared" si="8"/>
        <v>21.563850000000002</v>
      </c>
      <c r="K46" s="997"/>
      <c r="L46" s="998"/>
      <c r="M46" s="998"/>
      <c r="N46" s="998"/>
      <c r="O46" s="998"/>
      <c r="P46" s="998"/>
      <c r="Q46" s="998"/>
      <c r="R46" s="998"/>
      <c r="S46" s="999"/>
      <c r="T46" s="56">
        <f t="shared" si="9"/>
        <v>0</v>
      </c>
      <c r="U46" s="327">
        <f t="shared" si="10"/>
        <v>0</v>
      </c>
      <c r="V46" s="329">
        <f t="shared" si="11"/>
        <v>0</v>
      </c>
      <c r="W46" s="1576"/>
      <c r="X46" s="1577"/>
    </row>
    <row r="47" spans="2:24" ht="23.85" customHeight="1" x14ac:dyDescent="0.25">
      <c r="B47" s="1514" t="s">
        <v>1743</v>
      </c>
      <c r="C47" s="1515"/>
      <c r="D47" s="1515"/>
      <c r="E47" s="1515"/>
      <c r="F47" s="1515"/>
      <c r="G47" s="1515"/>
      <c r="H47" s="1515"/>
      <c r="I47" s="1515"/>
      <c r="J47" s="1515"/>
      <c r="K47" s="1515"/>
      <c r="L47" s="1515"/>
      <c r="M47" s="1515"/>
      <c r="N47" s="1515"/>
      <c r="O47" s="1515"/>
      <c r="P47" s="1515"/>
      <c r="Q47" s="1515"/>
      <c r="R47" s="1515"/>
      <c r="S47" s="1515"/>
      <c r="T47" s="1515"/>
      <c r="U47" s="1515"/>
      <c r="V47" s="1515"/>
      <c r="W47" s="1515"/>
      <c r="X47" s="1516"/>
    </row>
    <row r="48" spans="2:24" ht="23.85" customHeight="1" x14ac:dyDescent="0.25">
      <c r="B48" s="1514"/>
      <c r="C48" s="1515"/>
      <c r="D48" s="1515"/>
      <c r="E48" s="1515"/>
      <c r="F48" s="1515"/>
      <c r="G48" s="1515"/>
      <c r="H48" s="1515"/>
      <c r="I48" s="1515"/>
      <c r="J48" s="1515"/>
      <c r="K48" s="1515"/>
      <c r="L48" s="1515"/>
      <c r="M48" s="1515"/>
      <c r="N48" s="1515"/>
      <c r="O48" s="1515"/>
      <c r="P48" s="1515"/>
      <c r="Q48" s="1515"/>
      <c r="R48" s="1515"/>
      <c r="S48" s="1515"/>
      <c r="T48" s="1515"/>
      <c r="U48" s="1515"/>
      <c r="V48" s="1515"/>
      <c r="W48" s="1515"/>
      <c r="X48" s="1516"/>
    </row>
    <row r="49" spans="2:24" ht="0.75" customHeight="1" x14ac:dyDescent="0.25">
      <c r="B49" s="1514"/>
      <c r="C49" s="1515"/>
      <c r="D49" s="1515"/>
      <c r="E49" s="1515"/>
      <c r="F49" s="1515"/>
      <c r="G49" s="1515"/>
      <c r="H49" s="1515"/>
      <c r="I49" s="1515"/>
      <c r="J49" s="1515"/>
      <c r="K49" s="1515"/>
      <c r="L49" s="1515"/>
      <c r="M49" s="1515"/>
      <c r="N49" s="1515"/>
      <c r="O49" s="1515"/>
      <c r="P49" s="1515"/>
      <c r="Q49" s="1515"/>
      <c r="R49" s="1515"/>
      <c r="S49" s="1515"/>
      <c r="T49" s="1515"/>
      <c r="U49" s="1515"/>
      <c r="V49" s="1515"/>
      <c r="W49" s="1515"/>
      <c r="X49" s="1516"/>
    </row>
    <row r="50" spans="2:24" ht="33.75" customHeight="1" thickBot="1" x14ac:dyDescent="0.3">
      <c r="B50" s="1517"/>
      <c r="C50" s="1518"/>
      <c r="D50" s="1518"/>
      <c r="E50" s="1518"/>
      <c r="F50" s="1518"/>
      <c r="G50" s="1518"/>
      <c r="H50" s="1518"/>
      <c r="I50" s="1518"/>
      <c r="J50" s="1518"/>
      <c r="K50" s="1518"/>
      <c r="L50" s="1518"/>
      <c r="M50" s="1518"/>
      <c r="N50" s="1518"/>
      <c r="O50" s="1518"/>
      <c r="P50" s="1518"/>
      <c r="Q50" s="1518"/>
      <c r="R50" s="1518"/>
      <c r="S50" s="1518"/>
      <c r="T50" s="1518"/>
      <c r="U50" s="1518"/>
      <c r="V50" s="1518"/>
      <c r="W50" s="1518"/>
      <c r="X50" s="1519"/>
    </row>
    <row r="51" spans="2:24" ht="58.5" customHeight="1" thickTop="1" thickBot="1" x14ac:dyDescent="0.3">
      <c r="B51" s="1564"/>
      <c r="C51" s="1564"/>
      <c r="D51" s="1564"/>
      <c r="E51" s="1564"/>
      <c r="F51" s="1564"/>
      <c r="G51" s="1564"/>
      <c r="H51" s="1564"/>
      <c r="I51" s="1564"/>
      <c r="J51" s="1564"/>
      <c r="K51" s="1564"/>
      <c r="L51" s="1564"/>
      <c r="M51" s="1564"/>
      <c r="N51" s="1564"/>
      <c r="O51" s="1564"/>
      <c r="P51" s="1564"/>
      <c r="Q51" s="1564"/>
      <c r="R51" s="1564"/>
      <c r="S51" s="1564"/>
      <c r="T51" s="1564"/>
      <c r="U51" s="1564"/>
      <c r="V51" s="1564"/>
      <c r="W51" s="1564"/>
      <c r="X51" s="1564"/>
    </row>
    <row r="52" spans="2:24" ht="24" x14ac:dyDescent="0.4">
      <c r="C52" s="1546" t="s">
        <v>1744</v>
      </c>
      <c r="D52" s="1547"/>
      <c r="E52" s="1547"/>
      <c r="F52" s="1547"/>
      <c r="G52" s="1548"/>
    </row>
    <row r="53" spans="2:24" x14ac:dyDescent="0.25">
      <c r="C53" s="1549"/>
      <c r="D53" s="1550"/>
      <c r="E53" s="1550"/>
      <c r="F53" s="1550"/>
      <c r="G53" s="1551"/>
    </row>
    <row r="54" spans="2:24" x14ac:dyDescent="0.25">
      <c r="C54" s="1552"/>
      <c r="D54" s="1553"/>
      <c r="E54" s="1553"/>
      <c r="F54" s="1553"/>
      <c r="G54" s="1554"/>
    </row>
    <row r="55" spans="2:24" x14ac:dyDescent="0.25">
      <c r="C55" s="1552"/>
      <c r="D55" s="1553"/>
      <c r="E55" s="1553"/>
      <c r="F55" s="1553"/>
      <c r="G55" s="1554"/>
    </row>
    <row r="56" spans="2:24" ht="15.75" thickBot="1" x14ac:dyDescent="0.3">
      <c r="C56" s="1555"/>
      <c r="D56" s="1556"/>
      <c r="E56" s="1556"/>
      <c r="F56" s="1556"/>
      <c r="G56" s="1557"/>
    </row>
  </sheetData>
  <sheetProtection formatCells="0" formatColumns="0" formatRows="0" insertColumns="0" insertRows="0" insertHyperlinks="0" deleteRows="0" sort="0" autoFilter="0"/>
  <mergeCells count="29">
    <mergeCell ref="A1:Y1"/>
    <mergeCell ref="B49:X50"/>
    <mergeCell ref="E9:J9"/>
    <mergeCell ref="L9:Q9"/>
    <mergeCell ref="S9:X9"/>
    <mergeCell ref="B10:X10"/>
    <mergeCell ref="B11:X11"/>
    <mergeCell ref="W15:X46"/>
    <mergeCell ref="B7:J7"/>
    <mergeCell ref="L7:N7"/>
    <mergeCell ref="O7:R7"/>
    <mergeCell ref="T7:X7"/>
    <mergeCell ref="B47:X48"/>
    <mergeCell ref="C52:G52"/>
    <mergeCell ref="C53:G56"/>
    <mergeCell ref="B2:P2"/>
    <mergeCell ref="Q2:X4"/>
    <mergeCell ref="B3:P3"/>
    <mergeCell ref="B4:C4"/>
    <mergeCell ref="D4:J4"/>
    <mergeCell ref="K4:M4"/>
    <mergeCell ref="N4:P4"/>
    <mergeCell ref="B5:X5"/>
    <mergeCell ref="B51:X51"/>
    <mergeCell ref="B8:B9"/>
    <mergeCell ref="E8:J8"/>
    <mergeCell ref="L8:Q8"/>
    <mergeCell ref="S8:X8"/>
    <mergeCell ref="B6:X6"/>
  </mergeCells>
  <conditionalFormatting sqref="B2:B1048576">
    <cfRule type="duplicateValues" dxfId="108" priority="1"/>
  </conditionalFormatting>
  <pageMargins left="0.25" right="0.25" top="0.75" bottom="0.75" header="0.3" footer="0.3"/>
  <pageSetup scale="3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E5E64-698D-490F-8825-CF34E418CC10}">
  <sheetPr codeName="Sheet47">
    <pageSetUpPr fitToPage="1"/>
  </sheetPr>
  <dimension ref="A1:Z31"/>
  <sheetViews>
    <sheetView showGridLines="0"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53.140625"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9" width="11.140625" style="58"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37"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43.5" customHeight="1" thickTop="1" thickBot="1" x14ac:dyDescent="0.3">
      <c r="B2" s="1504" t="s">
        <v>1680</v>
      </c>
      <c r="C2" s="1505"/>
      <c r="D2" s="1505"/>
      <c r="E2" s="1505"/>
      <c r="F2" s="1505"/>
      <c r="G2" s="1505"/>
      <c r="H2" s="1505"/>
      <c r="I2" s="1505"/>
      <c r="J2" s="1505"/>
      <c r="K2" s="1505"/>
      <c r="L2" s="1505"/>
      <c r="M2" s="1505"/>
      <c r="N2" s="1505"/>
      <c r="O2" s="1505"/>
      <c r="P2" s="1505"/>
      <c r="Q2" s="1498"/>
      <c r="R2" s="1499"/>
      <c r="S2" s="1499"/>
      <c r="T2" s="1499"/>
      <c r="U2" s="1499"/>
      <c r="V2" s="1499"/>
      <c r="W2" s="1499"/>
      <c r="X2" s="1499"/>
      <c r="Y2" s="1500"/>
      <c r="Z2" s="57"/>
    </row>
    <row r="3" spans="1:26"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c r="Z3" s="57"/>
    </row>
    <row r="4" spans="1:26" ht="40.9"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row>
    <row r="5" spans="1:26"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47.45" customHeight="1" thickTop="1" thickBot="1" x14ac:dyDescent="0.3">
      <c r="B6" s="1480"/>
      <c r="C6" s="1481"/>
      <c r="D6" s="1481"/>
      <c r="E6" s="1481"/>
      <c r="F6" s="1481"/>
      <c r="G6" s="1481"/>
      <c r="H6" s="1481"/>
      <c r="I6" s="1481"/>
      <c r="J6" s="1482"/>
      <c r="K6" s="1135">
        <v>110254</v>
      </c>
      <c r="L6" s="1483" t="s">
        <v>1681</v>
      </c>
      <c r="M6" s="1483"/>
      <c r="N6" s="1483"/>
      <c r="O6" s="1543" t="s">
        <v>2353</v>
      </c>
      <c r="P6" s="1578"/>
      <c r="Q6" s="1578"/>
      <c r="R6" s="1578"/>
      <c r="S6" s="556">
        <v>2.0114999999999998</v>
      </c>
      <c r="T6" s="1483" t="s">
        <v>1683</v>
      </c>
      <c r="U6" s="1483"/>
      <c r="V6" s="1483"/>
      <c r="W6" s="1483"/>
      <c r="X6" s="1483"/>
      <c r="Y6" s="1589"/>
    </row>
    <row r="7" spans="1:26" ht="66.7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8.25" customHeight="1" thickBot="1" x14ac:dyDescent="0.3">
      <c r="B8" s="48"/>
      <c r="C8" s="49"/>
      <c r="D8" s="50"/>
      <c r="E8" s="50"/>
      <c r="F8" s="50"/>
      <c r="G8" s="50"/>
      <c r="H8" s="50"/>
      <c r="I8" s="50"/>
      <c r="J8" s="51"/>
      <c r="K8" s="52">
        <f t="shared" ref="K8:V8" si="0">SUM(K10:K27)</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5.75"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18.75" customHeight="1" x14ac:dyDescent="0.25">
      <c r="B10" s="579">
        <v>94621</v>
      </c>
      <c r="C10" s="591" t="s">
        <v>2354</v>
      </c>
      <c r="D10" s="559">
        <v>2</v>
      </c>
      <c r="E10" s="560">
        <v>2</v>
      </c>
      <c r="F10" s="560" t="s">
        <v>1747</v>
      </c>
      <c r="G10" s="561">
        <v>28.5</v>
      </c>
      <c r="H10" s="560">
        <v>96</v>
      </c>
      <c r="I10" s="561">
        <v>2.2000000000000002</v>
      </c>
      <c r="J10" s="562">
        <f t="shared" ref="J10:J27" si="1">$S$6*I10</f>
        <v>4.4253</v>
      </c>
      <c r="K10" s="993"/>
      <c r="L10" s="979"/>
      <c r="M10" s="979"/>
      <c r="N10" s="979"/>
      <c r="O10" s="979"/>
      <c r="P10" s="979"/>
      <c r="Q10" s="979"/>
      <c r="R10" s="979"/>
      <c r="S10" s="994"/>
      <c r="T10" s="54">
        <f t="shared" ref="T10:T27" si="2">SUM(K10:S10)</f>
        <v>0</v>
      </c>
      <c r="U10" s="3">
        <f t="shared" ref="U10:U27" si="3">T10*I10</f>
        <v>0</v>
      </c>
      <c r="V10" s="328">
        <f t="shared" ref="V10:V27" si="4">U10*$S$6</f>
        <v>0</v>
      </c>
      <c r="W10" s="1579" t="str">
        <f>_xlfn.CONCAT("$",'Total Sheet'!B34," per case for public LEAS / estimated $",'Total Sheet'!B35," for Nonpublic LEAs")</f>
        <v>$2.30 per case for public LEAS / estimated $5.36 for Nonpublic LEAs</v>
      </c>
      <c r="X10" s="1572" t="s">
        <v>1695</v>
      </c>
      <c r="Y10" s="1573"/>
    </row>
    <row r="11" spans="1:26" ht="18.75" x14ac:dyDescent="0.25">
      <c r="B11" s="581">
        <v>97576</v>
      </c>
      <c r="C11" s="570" t="s">
        <v>2355</v>
      </c>
      <c r="D11" s="565">
        <v>2</v>
      </c>
      <c r="E11" s="566">
        <v>2</v>
      </c>
      <c r="F11" s="566" t="s">
        <v>1747</v>
      </c>
      <c r="G11" s="567">
        <v>31.2</v>
      </c>
      <c r="H11" s="566">
        <v>96</v>
      </c>
      <c r="I11" s="567">
        <v>3.06</v>
      </c>
      <c r="J11" s="568">
        <f t="shared" si="1"/>
        <v>6.1551899999999993</v>
      </c>
      <c r="K11" s="995"/>
      <c r="L11" s="964"/>
      <c r="M11" s="964"/>
      <c r="N11" s="964"/>
      <c r="O11" s="964"/>
      <c r="P11" s="964"/>
      <c r="Q11" s="964"/>
      <c r="R11" s="964"/>
      <c r="S11" s="996"/>
      <c r="T11" s="55">
        <f t="shared" si="2"/>
        <v>0</v>
      </c>
      <c r="U11" s="2">
        <f t="shared" si="3"/>
        <v>0</v>
      </c>
      <c r="V11" s="13">
        <f t="shared" si="4"/>
        <v>0</v>
      </c>
      <c r="W11" s="1476"/>
      <c r="X11" s="1574"/>
      <c r="Y11" s="1575"/>
    </row>
    <row r="12" spans="1:26" ht="18.75" x14ac:dyDescent="0.25">
      <c r="B12" s="595">
        <v>63460</v>
      </c>
      <c r="C12" s="570" t="s">
        <v>2356</v>
      </c>
      <c r="D12" s="565">
        <v>2</v>
      </c>
      <c r="E12" s="566">
        <v>2</v>
      </c>
      <c r="F12" s="566" t="s">
        <v>1747</v>
      </c>
      <c r="G12" s="567">
        <v>14.25</v>
      </c>
      <c r="H12" s="566">
        <v>48</v>
      </c>
      <c r="I12" s="567">
        <v>2.25</v>
      </c>
      <c r="J12" s="568">
        <f t="shared" si="1"/>
        <v>4.5258749999999992</v>
      </c>
      <c r="K12" s="995"/>
      <c r="L12" s="964"/>
      <c r="M12" s="964"/>
      <c r="N12" s="964"/>
      <c r="O12" s="964"/>
      <c r="P12" s="964"/>
      <c r="Q12" s="964"/>
      <c r="R12" s="964"/>
      <c r="S12" s="996"/>
      <c r="T12" s="55">
        <f t="shared" si="2"/>
        <v>0</v>
      </c>
      <c r="U12" s="2">
        <f t="shared" si="3"/>
        <v>0</v>
      </c>
      <c r="V12" s="13">
        <f t="shared" si="4"/>
        <v>0</v>
      </c>
      <c r="W12" s="1476"/>
      <c r="X12" s="1574"/>
      <c r="Y12" s="1575"/>
    </row>
    <row r="13" spans="1:26" ht="18.75" x14ac:dyDescent="0.25">
      <c r="B13" s="595">
        <v>71674</v>
      </c>
      <c r="C13" s="570" t="s">
        <v>2357</v>
      </c>
      <c r="D13" s="565">
        <v>2.25</v>
      </c>
      <c r="E13" s="566">
        <v>2.25</v>
      </c>
      <c r="F13" s="566" t="s">
        <v>1747</v>
      </c>
      <c r="G13" s="567">
        <v>33.020000000000003</v>
      </c>
      <c r="H13" s="566">
        <v>80</v>
      </c>
      <c r="I13" s="567">
        <v>3.04</v>
      </c>
      <c r="J13" s="568">
        <f t="shared" si="1"/>
        <v>6.11496</v>
      </c>
      <c r="K13" s="995"/>
      <c r="L13" s="964"/>
      <c r="M13" s="964"/>
      <c r="N13" s="964"/>
      <c r="O13" s="964"/>
      <c r="P13" s="964"/>
      <c r="Q13" s="964"/>
      <c r="R13" s="964"/>
      <c r="S13" s="996"/>
      <c r="T13" s="55">
        <f t="shared" si="2"/>
        <v>0</v>
      </c>
      <c r="U13" s="2">
        <f t="shared" si="3"/>
        <v>0</v>
      </c>
      <c r="V13" s="13">
        <f t="shared" si="4"/>
        <v>0</v>
      </c>
      <c r="W13" s="1476"/>
      <c r="X13" s="1574"/>
      <c r="Y13" s="1575"/>
    </row>
    <row r="14" spans="1:26" ht="18.75" x14ac:dyDescent="0.25">
      <c r="B14" s="595">
        <v>71263</v>
      </c>
      <c r="C14" s="570" t="s">
        <v>2358</v>
      </c>
      <c r="D14" s="565">
        <v>2</v>
      </c>
      <c r="E14" s="566">
        <v>2</v>
      </c>
      <c r="F14" s="566" t="s">
        <v>1747</v>
      </c>
      <c r="G14" s="567">
        <v>28.5</v>
      </c>
      <c r="H14" s="566">
        <v>80</v>
      </c>
      <c r="I14" s="567">
        <v>2.11</v>
      </c>
      <c r="J14" s="568">
        <f t="shared" si="1"/>
        <v>4.2442649999999995</v>
      </c>
      <c r="K14" s="995"/>
      <c r="L14" s="964"/>
      <c r="M14" s="964"/>
      <c r="N14" s="964"/>
      <c r="O14" s="964"/>
      <c r="P14" s="964"/>
      <c r="Q14" s="964"/>
      <c r="R14" s="964"/>
      <c r="S14" s="996"/>
      <c r="T14" s="55">
        <f t="shared" si="2"/>
        <v>0</v>
      </c>
      <c r="U14" s="2">
        <f t="shared" si="3"/>
        <v>0</v>
      </c>
      <c r="V14" s="13">
        <f t="shared" si="4"/>
        <v>0</v>
      </c>
      <c r="W14" s="1476"/>
      <c r="X14" s="1574"/>
      <c r="Y14" s="1575"/>
    </row>
    <row r="15" spans="1:26" ht="18.75" x14ac:dyDescent="0.25">
      <c r="B15" s="581">
        <v>71686</v>
      </c>
      <c r="C15" s="570" t="s">
        <v>2359</v>
      </c>
      <c r="D15" s="565">
        <v>2</v>
      </c>
      <c r="E15" s="566">
        <v>2.25</v>
      </c>
      <c r="F15" s="566" t="s">
        <v>1747</v>
      </c>
      <c r="G15" s="567">
        <v>14.51</v>
      </c>
      <c r="H15" s="566">
        <v>36</v>
      </c>
      <c r="I15" s="567">
        <v>2.25</v>
      </c>
      <c r="J15" s="568">
        <f t="shared" si="1"/>
        <v>4.5258749999999992</v>
      </c>
      <c r="K15" s="995"/>
      <c r="L15" s="964"/>
      <c r="M15" s="964"/>
      <c r="N15" s="964"/>
      <c r="O15" s="964"/>
      <c r="P15" s="964"/>
      <c r="Q15" s="964"/>
      <c r="R15" s="964"/>
      <c r="S15" s="996"/>
      <c r="T15" s="55">
        <f t="shared" si="2"/>
        <v>0</v>
      </c>
      <c r="U15" s="2">
        <f t="shared" si="3"/>
        <v>0</v>
      </c>
      <c r="V15" s="13">
        <f t="shared" si="4"/>
        <v>0</v>
      </c>
      <c r="W15" s="1476"/>
      <c r="X15" s="1574"/>
      <c r="Y15" s="1575"/>
    </row>
    <row r="16" spans="1:26" ht="18.75" x14ac:dyDescent="0.25">
      <c r="B16" s="595">
        <v>64142</v>
      </c>
      <c r="C16" s="570" t="s">
        <v>2360</v>
      </c>
      <c r="D16" s="565">
        <v>1</v>
      </c>
      <c r="E16" s="566">
        <v>1</v>
      </c>
      <c r="F16" s="566" t="s">
        <v>1747</v>
      </c>
      <c r="G16" s="567">
        <v>18</v>
      </c>
      <c r="H16" s="566">
        <v>144</v>
      </c>
      <c r="I16" s="567">
        <v>9</v>
      </c>
      <c r="J16" s="568">
        <f t="shared" si="1"/>
        <v>18.103499999999997</v>
      </c>
      <c r="K16" s="995"/>
      <c r="L16" s="964"/>
      <c r="M16" s="964"/>
      <c r="N16" s="964"/>
      <c r="O16" s="964"/>
      <c r="P16" s="964"/>
      <c r="Q16" s="964"/>
      <c r="R16" s="964"/>
      <c r="S16" s="996"/>
      <c r="T16" s="55">
        <f t="shared" si="2"/>
        <v>0</v>
      </c>
      <c r="U16" s="2">
        <f t="shared" si="3"/>
        <v>0</v>
      </c>
      <c r="V16" s="13">
        <f t="shared" si="4"/>
        <v>0</v>
      </c>
      <c r="W16" s="1476"/>
      <c r="X16" s="1574"/>
      <c r="Y16" s="1575"/>
    </row>
    <row r="17" spans="2:25" ht="18.75" x14ac:dyDescent="0.25">
      <c r="B17" s="581">
        <v>64150</v>
      </c>
      <c r="C17" s="570" t="s">
        <v>2361</v>
      </c>
      <c r="D17" s="565">
        <v>1</v>
      </c>
      <c r="E17" s="566">
        <v>1</v>
      </c>
      <c r="F17" s="566" t="s">
        <v>1747</v>
      </c>
      <c r="G17" s="567">
        <v>18</v>
      </c>
      <c r="H17" s="566">
        <v>144</v>
      </c>
      <c r="I17" s="567">
        <v>9</v>
      </c>
      <c r="J17" s="568">
        <f t="shared" si="1"/>
        <v>18.103499999999997</v>
      </c>
      <c r="K17" s="995"/>
      <c r="L17" s="964"/>
      <c r="M17" s="964"/>
      <c r="N17" s="964"/>
      <c r="O17" s="964"/>
      <c r="P17" s="964"/>
      <c r="Q17" s="964"/>
      <c r="R17" s="964"/>
      <c r="S17" s="996"/>
      <c r="T17" s="55">
        <f t="shared" si="2"/>
        <v>0</v>
      </c>
      <c r="U17" s="2">
        <f t="shared" si="3"/>
        <v>0</v>
      </c>
      <c r="V17" s="13">
        <f t="shared" si="4"/>
        <v>0</v>
      </c>
      <c r="W17" s="1476"/>
      <c r="X17" s="1574"/>
      <c r="Y17" s="1575"/>
    </row>
    <row r="18" spans="2:25" ht="18.75" x14ac:dyDescent="0.25">
      <c r="B18" s="595">
        <v>45229</v>
      </c>
      <c r="C18" s="570" t="s">
        <v>2362</v>
      </c>
      <c r="D18" s="565">
        <v>2</v>
      </c>
      <c r="E18" s="566">
        <v>2</v>
      </c>
      <c r="F18" s="566" t="s">
        <v>1747</v>
      </c>
      <c r="G18" s="567">
        <v>13.05</v>
      </c>
      <c r="H18" s="566">
        <v>48</v>
      </c>
      <c r="I18" s="567">
        <v>3.6</v>
      </c>
      <c r="J18" s="568">
        <f t="shared" si="1"/>
        <v>7.2413999999999996</v>
      </c>
      <c r="K18" s="995"/>
      <c r="L18" s="964"/>
      <c r="M18" s="964"/>
      <c r="N18" s="964"/>
      <c r="O18" s="964"/>
      <c r="P18" s="964"/>
      <c r="Q18" s="964"/>
      <c r="R18" s="964"/>
      <c r="S18" s="996"/>
      <c r="T18" s="55">
        <f t="shared" si="2"/>
        <v>0</v>
      </c>
      <c r="U18" s="2">
        <f t="shared" si="3"/>
        <v>0</v>
      </c>
      <c r="V18" s="13">
        <f t="shared" si="4"/>
        <v>0</v>
      </c>
      <c r="W18" s="1476"/>
      <c r="X18" s="1574"/>
      <c r="Y18" s="1575"/>
    </row>
    <row r="19" spans="2:25" ht="18.75" x14ac:dyDescent="0.25">
      <c r="B19" s="581">
        <v>45232</v>
      </c>
      <c r="C19" s="570" t="s">
        <v>2363</v>
      </c>
      <c r="D19" s="565">
        <v>2</v>
      </c>
      <c r="E19" s="566">
        <v>2</v>
      </c>
      <c r="F19" s="566" t="s">
        <v>1747</v>
      </c>
      <c r="G19" s="567">
        <v>13.05</v>
      </c>
      <c r="H19" s="566">
        <v>48</v>
      </c>
      <c r="I19" s="567">
        <v>3.9</v>
      </c>
      <c r="J19" s="568">
        <f t="shared" si="1"/>
        <v>7.8448499999999992</v>
      </c>
      <c r="K19" s="995"/>
      <c r="L19" s="964"/>
      <c r="M19" s="964"/>
      <c r="N19" s="964"/>
      <c r="O19" s="964"/>
      <c r="P19" s="964"/>
      <c r="Q19" s="964"/>
      <c r="R19" s="964"/>
      <c r="S19" s="996"/>
      <c r="T19" s="55">
        <f t="shared" si="2"/>
        <v>0</v>
      </c>
      <c r="U19" s="2">
        <f t="shared" si="3"/>
        <v>0</v>
      </c>
      <c r="V19" s="13">
        <f t="shared" si="4"/>
        <v>0</v>
      </c>
      <c r="W19" s="1476"/>
      <c r="X19" s="1574"/>
      <c r="Y19" s="1575"/>
    </row>
    <row r="20" spans="2:25" ht="18.75" x14ac:dyDescent="0.25">
      <c r="B20" s="581">
        <v>45228</v>
      </c>
      <c r="C20" s="570" t="s">
        <v>2364</v>
      </c>
      <c r="D20" s="565">
        <v>2</v>
      </c>
      <c r="E20" s="566">
        <v>2</v>
      </c>
      <c r="F20" s="566" t="s">
        <v>1747</v>
      </c>
      <c r="G20" s="567">
        <v>13.2</v>
      </c>
      <c r="H20" s="566">
        <v>48</v>
      </c>
      <c r="I20" s="567">
        <v>4.51</v>
      </c>
      <c r="J20" s="568">
        <f t="shared" si="1"/>
        <v>9.071864999999999</v>
      </c>
      <c r="K20" s="995"/>
      <c r="L20" s="964"/>
      <c r="M20" s="964"/>
      <c r="N20" s="964"/>
      <c r="O20" s="964"/>
      <c r="P20" s="964"/>
      <c r="Q20" s="964"/>
      <c r="R20" s="964"/>
      <c r="S20" s="996"/>
      <c r="T20" s="55">
        <f t="shared" si="2"/>
        <v>0</v>
      </c>
      <c r="U20" s="2">
        <f t="shared" si="3"/>
        <v>0</v>
      </c>
      <c r="V20" s="13">
        <f t="shared" si="4"/>
        <v>0</v>
      </c>
      <c r="W20" s="1476"/>
      <c r="X20" s="1574"/>
      <c r="Y20" s="1575"/>
    </row>
    <row r="21" spans="2:25" ht="18.75" x14ac:dyDescent="0.25">
      <c r="B21" s="581">
        <v>43561</v>
      </c>
      <c r="C21" s="570" t="s">
        <v>2365</v>
      </c>
      <c r="D21" s="565">
        <v>2</v>
      </c>
      <c r="E21" s="566">
        <v>2</v>
      </c>
      <c r="F21" s="566" t="s">
        <v>1747</v>
      </c>
      <c r="G21" s="567">
        <v>13.05</v>
      </c>
      <c r="H21" s="566">
        <v>48</v>
      </c>
      <c r="I21" s="567">
        <v>3.6</v>
      </c>
      <c r="J21" s="568">
        <f t="shared" si="1"/>
        <v>7.2413999999999996</v>
      </c>
      <c r="K21" s="995"/>
      <c r="L21" s="964"/>
      <c r="M21" s="964"/>
      <c r="N21" s="964"/>
      <c r="O21" s="964"/>
      <c r="P21" s="964"/>
      <c r="Q21" s="964"/>
      <c r="R21" s="964"/>
      <c r="S21" s="996"/>
      <c r="T21" s="55">
        <f t="shared" si="2"/>
        <v>0</v>
      </c>
      <c r="U21" s="2">
        <f t="shared" si="3"/>
        <v>0</v>
      </c>
      <c r="V21" s="13">
        <f t="shared" si="4"/>
        <v>0</v>
      </c>
      <c r="W21" s="1476"/>
      <c r="X21" s="1574"/>
      <c r="Y21" s="1575"/>
    </row>
    <row r="22" spans="2:25" ht="18.75" x14ac:dyDescent="0.25">
      <c r="B22" s="581">
        <v>45230</v>
      </c>
      <c r="C22" s="570" t="s">
        <v>2366</v>
      </c>
      <c r="D22" s="565">
        <v>2</v>
      </c>
      <c r="E22" s="566">
        <v>2</v>
      </c>
      <c r="F22" s="566" t="s">
        <v>1747</v>
      </c>
      <c r="G22" s="567">
        <v>13.95</v>
      </c>
      <c r="H22" s="566">
        <v>48</v>
      </c>
      <c r="I22" s="567">
        <v>4.0599999999999996</v>
      </c>
      <c r="J22" s="568">
        <f t="shared" si="1"/>
        <v>8.1666899999999991</v>
      </c>
      <c r="K22" s="995"/>
      <c r="L22" s="964"/>
      <c r="M22" s="964"/>
      <c r="N22" s="964"/>
      <c r="O22" s="964"/>
      <c r="P22" s="964"/>
      <c r="Q22" s="964"/>
      <c r="R22" s="964"/>
      <c r="S22" s="996"/>
      <c r="T22" s="55">
        <f t="shared" si="2"/>
        <v>0</v>
      </c>
      <c r="U22" s="2">
        <f t="shared" si="3"/>
        <v>0</v>
      </c>
      <c r="V22" s="13">
        <f t="shared" si="4"/>
        <v>0</v>
      </c>
      <c r="W22" s="1476"/>
      <c r="X22" s="1574"/>
      <c r="Y22" s="1575"/>
    </row>
    <row r="23" spans="2:25" ht="18.75" x14ac:dyDescent="0.25">
      <c r="B23" s="581">
        <v>97896</v>
      </c>
      <c r="C23" s="570" t="s">
        <v>2367</v>
      </c>
      <c r="D23" s="565">
        <v>1.25</v>
      </c>
      <c r="E23" s="566">
        <v>1.25</v>
      </c>
      <c r="F23" s="566" t="s">
        <v>1747</v>
      </c>
      <c r="G23" s="567">
        <v>13.5</v>
      </c>
      <c r="H23" s="566">
        <v>72</v>
      </c>
      <c r="I23" s="567">
        <v>2.16</v>
      </c>
      <c r="J23" s="568">
        <f t="shared" si="1"/>
        <v>4.3448399999999996</v>
      </c>
      <c r="K23" s="995"/>
      <c r="L23" s="964"/>
      <c r="M23" s="964"/>
      <c r="N23" s="964"/>
      <c r="O23" s="964"/>
      <c r="P23" s="964"/>
      <c r="Q23" s="964"/>
      <c r="R23" s="964"/>
      <c r="S23" s="996"/>
      <c r="T23" s="55">
        <f t="shared" si="2"/>
        <v>0</v>
      </c>
      <c r="U23" s="2">
        <f t="shared" si="3"/>
        <v>0</v>
      </c>
      <c r="V23" s="13">
        <f t="shared" si="4"/>
        <v>0</v>
      </c>
      <c r="W23" s="1476"/>
      <c r="X23" s="1574"/>
      <c r="Y23" s="1575"/>
    </row>
    <row r="24" spans="2:25" ht="18.75" x14ac:dyDescent="0.25">
      <c r="B24" s="595">
        <v>98334</v>
      </c>
      <c r="C24" s="570" t="s">
        <v>2368</v>
      </c>
      <c r="D24" s="565">
        <v>1</v>
      </c>
      <c r="E24" s="566">
        <v>1.75</v>
      </c>
      <c r="F24" s="566" t="s">
        <v>1747</v>
      </c>
      <c r="G24" s="567">
        <v>28.13</v>
      </c>
      <c r="H24" s="566">
        <v>120</v>
      </c>
      <c r="I24" s="567">
        <v>3.77</v>
      </c>
      <c r="J24" s="568">
        <f t="shared" si="1"/>
        <v>7.5833549999999992</v>
      </c>
      <c r="K24" s="995"/>
      <c r="L24" s="964"/>
      <c r="M24" s="964"/>
      <c r="N24" s="964"/>
      <c r="O24" s="964"/>
      <c r="P24" s="964"/>
      <c r="Q24" s="964"/>
      <c r="R24" s="964"/>
      <c r="S24" s="996"/>
      <c r="T24" s="55">
        <f t="shared" si="2"/>
        <v>0</v>
      </c>
      <c r="U24" s="2">
        <f t="shared" si="3"/>
        <v>0</v>
      </c>
      <c r="V24" s="13">
        <f t="shared" si="4"/>
        <v>0</v>
      </c>
      <c r="W24" s="1476"/>
      <c r="X24" s="1574"/>
      <c r="Y24" s="1575"/>
    </row>
    <row r="25" spans="2:25" ht="18.75" x14ac:dyDescent="0.25">
      <c r="B25" s="581">
        <v>98338</v>
      </c>
      <c r="C25" s="570" t="s">
        <v>2369</v>
      </c>
      <c r="D25" s="565">
        <v>1</v>
      </c>
      <c r="E25" s="566">
        <v>1.5</v>
      </c>
      <c r="F25" s="566" t="s">
        <v>1747</v>
      </c>
      <c r="G25" s="567">
        <v>24</v>
      </c>
      <c r="H25" s="566">
        <v>120</v>
      </c>
      <c r="I25" s="567">
        <v>2.89</v>
      </c>
      <c r="J25" s="568">
        <f t="shared" si="1"/>
        <v>5.8132349999999997</v>
      </c>
      <c r="K25" s="995"/>
      <c r="L25" s="964"/>
      <c r="M25" s="964"/>
      <c r="N25" s="964"/>
      <c r="O25" s="964"/>
      <c r="P25" s="964"/>
      <c r="Q25" s="964"/>
      <c r="R25" s="964"/>
      <c r="S25" s="996"/>
      <c r="T25" s="55">
        <f t="shared" si="2"/>
        <v>0</v>
      </c>
      <c r="U25" s="2">
        <f t="shared" si="3"/>
        <v>0</v>
      </c>
      <c r="V25" s="13">
        <f t="shared" si="4"/>
        <v>0</v>
      </c>
      <c r="W25" s="1476"/>
      <c r="X25" s="1574"/>
      <c r="Y25" s="1575"/>
    </row>
    <row r="26" spans="2:25" ht="18.75" x14ac:dyDescent="0.25">
      <c r="B26" s="595">
        <v>99750</v>
      </c>
      <c r="C26" s="570" t="s">
        <v>2370</v>
      </c>
      <c r="D26" s="565">
        <v>2</v>
      </c>
      <c r="E26" s="566">
        <v>2</v>
      </c>
      <c r="F26" s="566" t="s">
        <v>1747</v>
      </c>
      <c r="G26" s="567">
        <v>19.13</v>
      </c>
      <c r="H26" s="566">
        <v>60</v>
      </c>
      <c r="I26" s="567">
        <v>6.97</v>
      </c>
      <c r="J26" s="568">
        <f t="shared" si="1"/>
        <v>14.020154999999999</v>
      </c>
      <c r="K26" s="995"/>
      <c r="L26" s="964"/>
      <c r="M26" s="964"/>
      <c r="N26" s="964"/>
      <c r="O26" s="964"/>
      <c r="P26" s="964"/>
      <c r="Q26" s="964"/>
      <c r="R26" s="964"/>
      <c r="S26" s="996"/>
      <c r="T26" s="55">
        <f t="shared" si="2"/>
        <v>0</v>
      </c>
      <c r="U26" s="2">
        <f t="shared" si="3"/>
        <v>0</v>
      </c>
      <c r="V26" s="13">
        <f t="shared" si="4"/>
        <v>0</v>
      </c>
      <c r="W26" s="1476"/>
      <c r="X26" s="1574"/>
      <c r="Y26" s="1575"/>
    </row>
    <row r="27" spans="2:25" ht="19.5" thickBot="1" x14ac:dyDescent="0.3">
      <c r="B27" s="596">
        <v>99770</v>
      </c>
      <c r="C27" s="572" t="s">
        <v>2371</v>
      </c>
      <c r="D27" s="573">
        <v>2</v>
      </c>
      <c r="E27" s="574">
        <v>2</v>
      </c>
      <c r="F27" s="574" t="s">
        <v>1747</v>
      </c>
      <c r="G27" s="576">
        <v>21.56</v>
      </c>
      <c r="H27" s="574">
        <v>60</v>
      </c>
      <c r="I27" s="576">
        <v>2.98</v>
      </c>
      <c r="J27" s="577">
        <f t="shared" si="1"/>
        <v>5.9942699999999993</v>
      </c>
      <c r="K27" s="997"/>
      <c r="L27" s="998"/>
      <c r="M27" s="998"/>
      <c r="N27" s="998"/>
      <c r="O27" s="998"/>
      <c r="P27" s="998"/>
      <c r="Q27" s="998"/>
      <c r="R27" s="998"/>
      <c r="S27" s="999"/>
      <c r="T27" s="56">
        <f t="shared" si="2"/>
        <v>0</v>
      </c>
      <c r="U27" s="1">
        <f t="shared" si="3"/>
        <v>0</v>
      </c>
      <c r="V27" s="329">
        <f t="shared" si="4"/>
        <v>0</v>
      </c>
      <c r="W27" s="1581"/>
      <c r="X27" s="1576"/>
      <c r="Y27" s="1577"/>
    </row>
    <row r="28" spans="2:25" ht="70.900000000000006" customHeight="1" thickBot="1" x14ac:dyDescent="0.3">
      <c r="B28" s="59"/>
      <c r="C28" s="60"/>
      <c r="D28" s="61"/>
      <c r="E28" s="61"/>
      <c r="F28" s="61"/>
      <c r="G28" s="61"/>
      <c r="H28" s="61"/>
      <c r="I28" s="61"/>
      <c r="J28" s="62"/>
      <c r="K28" s="63"/>
      <c r="L28" s="63"/>
      <c r="M28" s="63"/>
      <c r="N28" s="63"/>
      <c r="O28" s="63"/>
      <c r="P28" s="63"/>
      <c r="Q28" s="63"/>
      <c r="R28" s="63"/>
      <c r="S28" s="63"/>
      <c r="T28" s="64"/>
      <c r="U28" s="65"/>
      <c r="V28" s="66"/>
      <c r="W28" s="66"/>
      <c r="X28" s="66"/>
      <c r="Y28" s="67"/>
    </row>
    <row r="29" spans="2:25" ht="15.75" thickTop="1" x14ac:dyDescent="0.25">
      <c r="K29" s="69"/>
      <c r="L29" s="69"/>
      <c r="M29" s="69"/>
      <c r="N29" s="69"/>
      <c r="O29" s="69"/>
      <c r="P29" s="69"/>
      <c r="Q29" s="69"/>
      <c r="R29" s="69"/>
      <c r="S29" s="69"/>
      <c r="T29" s="69"/>
      <c r="U29" s="70"/>
      <c r="V29" s="71"/>
      <c r="W29" s="71"/>
    </row>
    <row r="31" spans="2:25" ht="21" customHeight="1" x14ac:dyDescent="0.25"/>
  </sheetData>
  <sheetProtection formatCells="0" formatColumns="0" formatRows="0" insertColumns="0" insertRows="0" insertHyperlinks="0" deleteRows="0" sort="0" autoFilter="0"/>
  <mergeCells count="16">
    <mergeCell ref="A1:Y1"/>
    <mergeCell ref="B2:P2"/>
    <mergeCell ref="Q2:Y4"/>
    <mergeCell ref="B3:P3"/>
    <mergeCell ref="B4:C4"/>
    <mergeCell ref="D4:J4"/>
    <mergeCell ref="K4:M4"/>
    <mergeCell ref="N4:P4"/>
    <mergeCell ref="X10:Y27"/>
    <mergeCell ref="B5:Y5"/>
    <mergeCell ref="B6:J6"/>
    <mergeCell ref="L6:N6"/>
    <mergeCell ref="O6:R6"/>
    <mergeCell ref="T6:Y6"/>
    <mergeCell ref="B9:Y9"/>
    <mergeCell ref="W10:W27"/>
  </mergeCells>
  <conditionalFormatting sqref="B2">
    <cfRule type="duplicateValues" dxfId="107" priority="2"/>
  </conditionalFormatting>
  <conditionalFormatting sqref="B3:B1048576">
    <cfRule type="duplicateValues" dxfId="106" priority="3"/>
  </conditionalFormatting>
  <conditionalFormatting sqref="Z10:Z27">
    <cfRule type="containsText" dxfId="105" priority="1" operator="containsText" text="Error">
      <formula>NOT(ISERROR(SEARCH("Error",Z10)))</formula>
    </cfRule>
  </conditionalFormatting>
  <pageMargins left="0.25" right="0.25" top="0.75" bottom="0.75" header="0.3" footer="0.3"/>
  <pageSetup scale="4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488F2-585D-43E1-A6F0-14A3ECE02DA0}">
  <sheetPr codeName="Sheet48">
    <pageSetUpPr fitToPage="1"/>
  </sheetPr>
  <dimension ref="A1:Y54"/>
  <sheetViews>
    <sheetView showGridLines="0" topLeftCell="A9"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5.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110254</v>
      </c>
      <c r="L7" s="1542" t="s">
        <v>1681</v>
      </c>
      <c r="M7" s="1542"/>
      <c r="N7" s="1542"/>
      <c r="O7" s="1543" t="s">
        <v>2372</v>
      </c>
      <c r="P7" s="1578"/>
      <c r="Q7" s="1578"/>
      <c r="R7" s="1578"/>
      <c r="S7" s="578">
        <v>2.0114999999999998</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SUM(U15:U44)</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SUM(K15:K76)</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x14ac:dyDescent="0.25">
      <c r="B15" s="590">
        <v>43561</v>
      </c>
      <c r="C15" s="591" t="s">
        <v>2365</v>
      </c>
      <c r="D15" s="559">
        <v>2</v>
      </c>
      <c r="E15" s="560">
        <v>2</v>
      </c>
      <c r="F15" s="560" t="s">
        <v>1747</v>
      </c>
      <c r="G15" s="561">
        <v>13.05</v>
      </c>
      <c r="H15" s="560">
        <v>48</v>
      </c>
      <c r="I15" s="561">
        <v>3.6</v>
      </c>
      <c r="J15" s="580">
        <f t="shared" ref="J15:J44" si="1">$S$7*I15</f>
        <v>7.2413999999999996</v>
      </c>
      <c r="K15" s="993"/>
      <c r="L15" s="979"/>
      <c r="M15" s="979"/>
      <c r="N15" s="979"/>
      <c r="O15" s="979"/>
      <c r="P15" s="979"/>
      <c r="Q15" s="979"/>
      <c r="R15" s="979"/>
      <c r="S15" s="994"/>
      <c r="T15" s="54">
        <f t="shared" ref="T15:T44" si="2">SUM(K15:S15)</f>
        <v>0</v>
      </c>
      <c r="U15" s="325">
        <f t="shared" ref="U15:U44" si="3">T15*I15</f>
        <v>0</v>
      </c>
      <c r="V15" s="328">
        <f t="shared" ref="V15:V44" si="4">U15*$S$7</f>
        <v>0</v>
      </c>
      <c r="W15" s="1572" t="s">
        <v>1695</v>
      </c>
      <c r="X15" s="1573"/>
    </row>
    <row r="16" spans="1:25" ht="19.5" customHeight="1" x14ac:dyDescent="0.25">
      <c r="B16" s="592">
        <v>45228</v>
      </c>
      <c r="C16" s="570" t="s">
        <v>2364</v>
      </c>
      <c r="D16" s="565">
        <v>2</v>
      </c>
      <c r="E16" s="566">
        <v>2</v>
      </c>
      <c r="F16" s="566" t="s">
        <v>1747</v>
      </c>
      <c r="G16" s="567">
        <v>13.2</v>
      </c>
      <c r="H16" s="566">
        <v>48</v>
      </c>
      <c r="I16" s="567">
        <v>4.51</v>
      </c>
      <c r="J16" s="568">
        <f t="shared" si="1"/>
        <v>9.071864999999999</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593">
        <v>45229</v>
      </c>
      <c r="C17" s="570" t="s">
        <v>2373</v>
      </c>
      <c r="D17" s="565">
        <v>2</v>
      </c>
      <c r="E17" s="566">
        <v>2</v>
      </c>
      <c r="F17" s="566" t="s">
        <v>1747</v>
      </c>
      <c r="G17" s="567">
        <v>13.05</v>
      </c>
      <c r="H17" s="566">
        <v>48</v>
      </c>
      <c r="I17" s="567">
        <v>3.6</v>
      </c>
      <c r="J17" s="568">
        <f t="shared" si="1"/>
        <v>7.2413999999999996</v>
      </c>
      <c r="K17" s="995"/>
      <c r="L17" s="964"/>
      <c r="M17" s="964"/>
      <c r="N17" s="964"/>
      <c r="O17" s="964"/>
      <c r="P17" s="964"/>
      <c r="Q17" s="964"/>
      <c r="R17" s="964"/>
      <c r="S17" s="996"/>
      <c r="T17" s="55">
        <f t="shared" si="2"/>
        <v>0</v>
      </c>
      <c r="U17" s="326">
        <f t="shared" si="3"/>
        <v>0</v>
      </c>
      <c r="V17" s="13">
        <f t="shared" si="4"/>
        <v>0</v>
      </c>
      <c r="W17" s="1574"/>
      <c r="X17" s="1575"/>
    </row>
    <row r="18" spans="2:24" ht="19.5" customHeight="1" x14ac:dyDescent="0.25">
      <c r="B18" s="593">
        <v>45230</v>
      </c>
      <c r="C18" s="570" t="s">
        <v>2366</v>
      </c>
      <c r="D18" s="565">
        <v>2</v>
      </c>
      <c r="E18" s="566">
        <v>2</v>
      </c>
      <c r="F18" s="566" t="s">
        <v>1747</v>
      </c>
      <c r="G18" s="567">
        <v>13.95</v>
      </c>
      <c r="H18" s="566">
        <v>48</v>
      </c>
      <c r="I18" s="567">
        <v>4.0599999999999996</v>
      </c>
      <c r="J18" s="568">
        <f t="shared" si="1"/>
        <v>8.1666899999999991</v>
      </c>
      <c r="K18" s="995"/>
      <c r="L18" s="964"/>
      <c r="M18" s="964"/>
      <c r="N18" s="964"/>
      <c r="O18" s="964"/>
      <c r="P18" s="964"/>
      <c r="Q18" s="964"/>
      <c r="R18" s="964"/>
      <c r="S18" s="996"/>
      <c r="T18" s="55">
        <f t="shared" si="2"/>
        <v>0</v>
      </c>
      <c r="U18" s="326">
        <f t="shared" si="3"/>
        <v>0</v>
      </c>
      <c r="V18" s="13">
        <f t="shared" si="4"/>
        <v>0</v>
      </c>
      <c r="W18" s="1574"/>
      <c r="X18" s="1575"/>
    </row>
    <row r="19" spans="2:24" ht="19.5" customHeight="1" x14ac:dyDescent="0.25">
      <c r="B19" s="593">
        <v>45232</v>
      </c>
      <c r="C19" s="570" t="s">
        <v>2363</v>
      </c>
      <c r="D19" s="565">
        <v>2</v>
      </c>
      <c r="E19" s="566">
        <v>2</v>
      </c>
      <c r="F19" s="566" t="s">
        <v>1747</v>
      </c>
      <c r="G19" s="567">
        <v>13.05</v>
      </c>
      <c r="H19" s="566">
        <v>48</v>
      </c>
      <c r="I19" s="567">
        <v>3.9</v>
      </c>
      <c r="J19" s="568">
        <f t="shared" si="1"/>
        <v>7.8448499999999992</v>
      </c>
      <c r="K19" s="995"/>
      <c r="L19" s="964"/>
      <c r="M19" s="964"/>
      <c r="N19" s="964"/>
      <c r="O19" s="964"/>
      <c r="P19" s="964"/>
      <c r="Q19" s="964"/>
      <c r="R19" s="964"/>
      <c r="S19" s="996"/>
      <c r="T19" s="55">
        <f t="shared" si="2"/>
        <v>0</v>
      </c>
      <c r="U19" s="326">
        <f t="shared" si="3"/>
        <v>0</v>
      </c>
      <c r="V19" s="13">
        <f t="shared" si="4"/>
        <v>0</v>
      </c>
      <c r="W19" s="1574"/>
      <c r="X19" s="1575"/>
    </row>
    <row r="20" spans="2:24" ht="19.5" customHeight="1" x14ac:dyDescent="0.25">
      <c r="B20" s="593">
        <v>61955</v>
      </c>
      <c r="C20" s="570" t="s">
        <v>2374</v>
      </c>
      <c r="D20" s="565">
        <v>0.75</v>
      </c>
      <c r="E20" s="566">
        <v>1</v>
      </c>
      <c r="F20" s="566" t="s">
        <v>1747</v>
      </c>
      <c r="G20" s="567">
        <v>19.8</v>
      </c>
      <c r="H20" s="566">
        <v>144</v>
      </c>
      <c r="I20" s="567">
        <v>1.71</v>
      </c>
      <c r="J20" s="568">
        <f t="shared" si="1"/>
        <v>3.4396649999999998</v>
      </c>
      <c r="K20" s="995"/>
      <c r="L20" s="964"/>
      <c r="M20" s="964"/>
      <c r="N20" s="964"/>
      <c r="O20" s="964"/>
      <c r="P20" s="964"/>
      <c r="Q20" s="964"/>
      <c r="R20" s="964"/>
      <c r="S20" s="996"/>
      <c r="T20" s="55">
        <f t="shared" si="2"/>
        <v>0</v>
      </c>
      <c r="U20" s="326">
        <f t="shared" si="3"/>
        <v>0</v>
      </c>
      <c r="V20" s="13">
        <f t="shared" si="4"/>
        <v>0</v>
      </c>
      <c r="W20" s="1574"/>
      <c r="X20" s="1575"/>
    </row>
    <row r="21" spans="2:24" ht="19.5" customHeight="1" x14ac:dyDescent="0.25">
      <c r="B21" s="593">
        <v>63457</v>
      </c>
      <c r="C21" s="570" t="s">
        <v>2375</v>
      </c>
      <c r="D21" s="565">
        <v>2</v>
      </c>
      <c r="E21" s="566">
        <v>2</v>
      </c>
      <c r="F21" s="566" t="s">
        <v>1747</v>
      </c>
      <c r="G21" s="567">
        <v>17.59</v>
      </c>
      <c r="H21" s="566">
        <v>48</v>
      </c>
      <c r="I21" s="567">
        <v>1.75</v>
      </c>
      <c r="J21" s="568">
        <f t="shared" si="1"/>
        <v>3.5201249999999997</v>
      </c>
      <c r="K21" s="995"/>
      <c r="L21" s="964"/>
      <c r="M21" s="964"/>
      <c r="N21" s="964"/>
      <c r="O21" s="964"/>
      <c r="P21" s="964"/>
      <c r="Q21" s="964"/>
      <c r="R21" s="964"/>
      <c r="S21" s="996"/>
      <c r="T21" s="55">
        <f t="shared" si="2"/>
        <v>0</v>
      </c>
      <c r="U21" s="326">
        <f t="shared" si="3"/>
        <v>0</v>
      </c>
      <c r="V21" s="13">
        <f t="shared" si="4"/>
        <v>0</v>
      </c>
      <c r="W21" s="1574"/>
      <c r="X21" s="1575"/>
    </row>
    <row r="22" spans="2:24" ht="19.5" customHeight="1" x14ac:dyDescent="0.25">
      <c r="B22" s="593">
        <v>63460</v>
      </c>
      <c r="C22" s="570" t="s">
        <v>2356</v>
      </c>
      <c r="D22" s="565">
        <v>2</v>
      </c>
      <c r="E22" s="566">
        <v>2</v>
      </c>
      <c r="F22" s="566" t="s">
        <v>1747</v>
      </c>
      <c r="G22" s="567">
        <v>14.25</v>
      </c>
      <c r="H22" s="566">
        <v>48</v>
      </c>
      <c r="I22" s="567">
        <v>2.25</v>
      </c>
      <c r="J22" s="568">
        <f t="shared" si="1"/>
        <v>4.5258749999999992</v>
      </c>
      <c r="K22" s="995"/>
      <c r="L22" s="964"/>
      <c r="M22" s="964"/>
      <c r="N22" s="964"/>
      <c r="O22" s="964"/>
      <c r="P22" s="964"/>
      <c r="Q22" s="964"/>
      <c r="R22" s="964"/>
      <c r="S22" s="996"/>
      <c r="T22" s="55">
        <f t="shared" si="2"/>
        <v>0</v>
      </c>
      <c r="U22" s="326">
        <f t="shared" si="3"/>
        <v>0</v>
      </c>
      <c r="V22" s="13">
        <f t="shared" si="4"/>
        <v>0</v>
      </c>
      <c r="W22" s="1574"/>
      <c r="X22" s="1575"/>
    </row>
    <row r="23" spans="2:24" ht="19.5" customHeight="1" x14ac:dyDescent="0.25">
      <c r="B23" s="593">
        <v>64142</v>
      </c>
      <c r="C23" s="570" t="s">
        <v>2360</v>
      </c>
      <c r="D23" s="565">
        <v>1</v>
      </c>
      <c r="E23" s="566">
        <v>1</v>
      </c>
      <c r="F23" s="566" t="s">
        <v>1747</v>
      </c>
      <c r="G23" s="567">
        <v>18</v>
      </c>
      <c r="H23" s="566">
        <v>144</v>
      </c>
      <c r="I23" s="567">
        <v>9</v>
      </c>
      <c r="J23" s="568">
        <f t="shared" si="1"/>
        <v>18.103499999999997</v>
      </c>
      <c r="K23" s="995"/>
      <c r="L23" s="964"/>
      <c r="M23" s="964"/>
      <c r="N23" s="964"/>
      <c r="O23" s="964"/>
      <c r="P23" s="964"/>
      <c r="Q23" s="964"/>
      <c r="R23" s="964"/>
      <c r="S23" s="996"/>
      <c r="T23" s="55">
        <f t="shared" si="2"/>
        <v>0</v>
      </c>
      <c r="U23" s="326">
        <f t="shared" si="3"/>
        <v>0</v>
      </c>
      <c r="V23" s="13">
        <f t="shared" si="4"/>
        <v>0</v>
      </c>
      <c r="W23" s="1574"/>
      <c r="X23" s="1575"/>
    </row>
    <row r="24" spans="2:24" ht="19.5" customHeight="1" x14ac:dyDescent="0.25">
      <c r="B24" s="592">
        <v>64150</v>
      </c>
      <c r="C24" s="570" t="s">
        <v>2361</v>
      </c>
      <c r="D24" s="565">
        <v>1</v>
      </c>
      <c r="E24" s="566">
        <v>1</v>
      </c>
      <c r="F24" s="566" t="s">
        <v>1747</v>
      </c>
      <c r="G24" s="567">
        <v>18</v>
      </c>
      <c r="H24" s="566">
        <v>144</v>
      </c>
      <c r="I24" s="567">
        <v>9</v>
      </c>
      <c r="J24" s="568">
        <f t="shared" si="1"/>
        <v>18.103499999999997</v>
      </c>
      <c r="K24" s="995"/>
      <c r="L24" s="964"/>
      <c r="M24" s="964"/>
      <c r="N24" s="964"/>
      <c r="O24" s="964"/>
      <c r="P24" s="964"/>
      <c r="Q24" s="964"/>
      <c r="R24" s="964"/>
      <c r="S24" s="996"/>
      <c r="T24" s="55">
        <f t="shared" si="2"/>
        <v>0</v>
      </c>
      <c r="U24" s="326">
        <f t="shared" si="3"/>
        <v>0</v>
      </c>
      <c r="V24" s="13">
        <f t="shared" si="4"/>
        <v>0</v>
      </c>
      <c r="W24" s="1574"/>
      <c r="X24" s="1575"/>
    </row>
    <row r="25" spans="2:24" ht="19.5" customHeight="1" x14ac:dyDescent="0.25">
      <c r="B25" s="593">
        <v>64160</v>
      </c>
      <c r="C25" s="570" t="s">
        <v>2376</v>
      </c>
      <c r="D25" s="565">
        <v>1</v>
      </c>
      <c r="E25" s="566">
        <v>1</v>
      </c>
      <c r="F25" s="566" t="s">
        <v>1747</v>
      </c>
      <c r="G25" s="567">
        <v>18</v>
      </c>
      <c r="H25" s="566">
        <v>144</v>
      </c>
      <c r="I25" s="567">
        <v>9</v>
      </c>
      <c r="J25" s="568">
        <f t="shared" si="1"/>
        <v>18.103499999999997</v>
      </c>
      <c r="K25" s="995"/>
      <c r="L25" s="964"/>
      <c r="M25" s="964"/>
      <c r="N25" s="964"/>
      <c r="O25" s="964"/>
      <c r="P25" s="964"/>
      <c r="Q25" s="964"/>
      <c r="R25" s="964"/>
      <c r="S25" s="996"/>
      <c r="T25" s="55">
        <f t="shared" si="2"/>
        <v>0</v>
      </c>
      <c r="U25" s="326">
        <f t="shared" si="3"/>
        <v>0</v>
      </c>
      <c r="V25" s="13">
        <f t="shared" si="4"/>
        <v>0</v>
      </c>
      <c r="W25" s="1574"/>
      <c r="X25" s="1575"/>
    </row>
    <row r="26" spans="2:24" ht="19.5" customHeight="1" x14ac:dyDescent="0.25">
      <c r="B26" s="593">
        <v>64162</v>
      </c>
      <c r="C26" s="570" t="s">
        <v>2377</v>
      </c>
      <c r="D26" s="565">
        <v>1</v>
      </c>
      <c r="E26" s="566">
        <v>1</v>
      </c>
      <c r="F26" s="566" t="s">
        <v>1747</v>
      </c>
      <c r="G26" s="567">
        <v>18</v>
      </c>
      <c r="H26" s="566">
        <v>144</v>
      </c>
      <c r="I26" s="567">
        <v>9</v>
      </c>
      <c r="J26" s="568">
        <f t="shared" si="1"/>
        <v>18.103499999999997</v>
      </c>
      <c r="K26" s="995"/>
      <c r="L26" s="964"/>
      <c r="M26" s="964"/>
      <c r="N26" s="964"/>
      <c r="O26" s="964"/>
      <c r="P26" s="964"/>
      <c r="Q26" s="964"/>
      <c r="R26" s="964"/>
      <c r="S26" s="996"/>
      <c r="T26" s="55">
        <f t="shared" si="2"/>
        <v>0</v>
      </c>
      <c r="U26" s="326">
        <f t="shared" si="3"/>
        <v>0</v>
      </c>
      <c r="V26" s="13">
        <f t="shared" si="4"/>
        <v>0</v>
      </c>
      <c r="W26" s="1574"/>
      <c r="X26" s="1575"/>
    </row>
    <row r="27" spans="2:24" ht="19.5" customHeight="1" x14ac:dyDescent="0.25">
      <c r="B27" s="593">
        <v>68334</v>
      </c>
      <c r="C27" s="570" t="s">
        <v>2378</v>
      </c>
      <c r="D27" s="565">
        <v>1</v>
      </c>
      <c r="E27" s="566">
        <v>1.75</v>
      </c>
      <c r="F27" s="566" t="s">
        <v>1747</v>
      </c>
      <c r="G27" s="567">
        <v>16.88</v>
      </c>
      <c r="H27" s="566">
        <v>72</v>
      </c>
      <c r="I27" s="567">
        <v>2.66</v>
      </c>
      <c r="J27" s="568">
        <f t="shared" si="1"/>
        <v>5.3505899999999995</v>
      </c>
      <c r="K27" s="995"/>
      <c r="L27" s="964"/>
      <c r="M27" s="964"/>
      <c r="N27" s="964"/>
      <c r="O27" s="964"/>
      <c r="P27" s="964"/>
      <c r="Q27" s="964"/>
      <c r="R27" s="964"/>
      <c r="S27" s="996"/>
      <c r="T27" s="55">
        <f t="shared" si="2"/>
        <v>0</v>
      </c>
      <c r="U27" s="326">
        <f t="shared" si="3"/>
        <v>0</v>
      </c>
      <c r="V27" s="13">
        <f t="shared" si="4"/>
        <v>0</v>
      </c>
      <c r="W27" s="1574"/>
      <c r="X27" s="1575"/>
    </row>
    <row r="28" spans="2:24" ht="19.5" customHeight="1" x14ac:dyDescent="0.25">
      <c r="B28" s="593">
        <v>71263</v>
      </c>
      <c r="C28" s="570" t="s">
        <v>2358</v>
      </c>
      <c r="D28" s="565">
        <v>2</v>
      </c>
      <c r="E28" s="566">
        <v>2</v>
      </c>
      <c r="F28" s="566" t="s">
        <v>1747</v>
      </c>
      <c r="G28" s="567">
        <v>28.5</v>
      </c>
      <c r="H28" s="566">
        <v>80</v>
      </c>
      <c r="I28" s="567">
        <v>2.11</v>
      </c>
      <c r="J28" s="568">
        <f t="shared" si="1"/>
        <v>4.2442649999999995</v>
      </c>
      <c r="K28" s="995"/>
      <c r="L28" s="964"/>
      <c r="M28" s="964"/>
      <c r="N28" s="964"/>
      <c r="O28" s="964"/>
      <c r="P28" s="964"/>
      <c r="Q28" s="964"/>
      <c r="R28" s="964"/>
      <c r="S28" s="996"/>
      <c r="T28" s="55">
        <f t="shared" si="2"/>
        <v>0</v>
      </c>
      <c r="U28" s="326">
        <f t="shared" si="3"/>
        <v>0</v>
      </c>
      <c r="V28" s="13">
        <f t="shared" si="4"/>
        <v>0</v>
      </c>
      <c r="W28" s="1574"/>
      <c r="X28" s="1575"/>
    </row>
    <row r="29" spans="2:24" ht="19.5" customHeight="1" x14ac:dyDescent="0.25">
      <c r="B29" s="593">
        <v>71344</v>
      </c>
      <c r="C29" s="570" t="s">
        <v>2379</v>
      </c>
      <c r="D29" s="565">
        <v>2</v>
      </c>
      <c r="E29" s="566">
        <v>2</v>
      </c>
      <c r="F29" s="566" t="s">
        <v>1747</v>
      </c>
      <c r="G29" s="567">
        <v>27.5</v>
      </c>
      <c r="H29" s="566">
        <v>80</v>
      </c>
      <c r="I29" s="567">
        <v>1.95</v>
      </c>
      <c r="J29" s="568">
        <f t="shared" si="1"/>
        <v>3.9224249999999996</v>
      </c>
      <c r="K29" s="995"/>
      <c r="L29" s="964"/>
      <c r="M29" s="964"/>
      <c r="N29" s="964"/>
      <c r="O29" s="964"/>
      <c r="P29" s="964"/>
      <c r="Q29" s="964"/>
      <c r="R29" s="964"/>
      <c r="S29" s="996"/>
      <c r="T29" s="55">
        <f t="shared" si="2"/>
        <v>0</v>
      </c>
      <c r="U29" s="326">
        <f t="shared" si="3"/>
        <v>0</v>
      </c>
      <c r="V29" s="13">
        <f t="shared" si="4"/>
        <v>0</v>
      </c>
      <c r="W29" s="1574"/>
      <c r="X29" s="1575"/>
    </row>
    <row r="30" spans="2:24" ht="19.5" customHeight="1" x14ac:dyDescent="0.25">
      <c r="B30" s="593">
        <v>71674</v>
      </c>
      <c r="C30" s="570" t="s">
        <v>2357</v>
      </c>
      <c r="D30" s="565">
        <v>2.25</v>
      </c>
      <c r="E30" s="566">
        <v>2.25</v>
      </c>
      <c r="F30" s="566" t="s">
        <v>1747</v>
      </c>
      <c r="G30" s="567">
        <v>33.020000000000003</v>
      </c>
      <c r="H30" s="566">
        <v>80</v>
      </c>
      <c r="I30" s="567">
        <v>3.04</v>
      </c>
      <c r="J30" s="568">
        <f t="shared" si="1"/>
        <v>6.11496</v>
      </c>
      <c r="K30" s="995"/>
      <c r="L30" s="964"/>
      <c r="M30" s="964"/>
      <c r="N30" s="964"/>
      <c r="O30" s="964"/>
      <c r="P30" s="964"/>
      <c r="Q30" s="964"/>
      <c r="R30" s="964"/>
      <c r="S30" s="996"/>
      <c r="T30" s="55">
        <f t="shared" si="2"/>
        <v>0</v>
      </c>
      <c r="U30" s="326">
        <f t="shared" si="3"/>
        <v>0</v>
      </c>
      <c r="V30" s="13">
        <f t="shared" si="4"/>
        <v>0</v>
      </c>
      <c r="W30" s="1574"/>
      <c r="X30" s="1575"/>
    </row>
    <row r="31" spans="2:24" ht="19.5" customHeight="1" x14ac:dyDescent="0.25">
      <c r="B31" s="593">
        <v>71683</v>
      </c>
      <c r="C31" s="570" t="s">
        <v>2380</v>
      </c>
      <c r="D31" s="565">
        <v>2</v>
      </c>
      <c r="E31" s="566">
        <v>2.25</v>
      </c>
      <c r="F31" s="566" t="s">
        <v>2381</v>
      </c>
      <c r="G31" s="567">
        <v>18.7</v>
      </c>
      <c r="H31" s="566">
        <v>36</v>
      </c>
      <c r="I31" s="567">
        <v>2.25</v>
      </c>
      <c r="J31" s="568">
        <f t="shared" si="1"/>
        <v>4.5258749999999992</v>
      </c>
      <c r="K31" s="995"/>
      <c r="L31" s="964"/>
      <c r="M31" s="964"/>
      <c r="N31" s="964"/>
      <c r="O31" s="964"/>
      <c r="P31" s="964"/>
      <c r="Q31" s="964"/>
      <c r="R31" s="964"/>
      <c r="S31" s="996"/>
      <c r="T31" s="55">
        <f t="shared" si="2"/>
        <v>0</v>
      </c>
      <c r="U31" s="326">
        <f t="shared" si="3"/>
        <v>0</v>
      </c>
      <c r="V31" s="13">
        <f t="shared" si="4"/>
        <v>0</v>
      </c>
      <c r="W31" s="1574"/>
      <c r="X31" s="1575"/>
    </row>
    <row r="32" spans="2:24" ht="19.5" customHeight="1" x14ac:dyDescent="0.25">
      <c r="B32" s="593">
        <v>71686</v>
      </c>
      <c r="C32" s="570" t="s">
        <v>2359</v>
      </c>
      <c r="D32" s="565">
        <v>2</v>
      </c>
      <c r="E32" s="566">
        <v>2.25</v>
      </c>
      <c r="F32" s="566" t="s">
        <v>1747</v>
      </c>
      <c r="G32" s="567">
        <v>14.51</v>
      </c>
      <c r="H32" s="566">
        <v>36</v>
      </c>
      <c r="I32" s="567">
        <v>2.25</v>
      </c>
      <c r="J32" s="568">
        <f t="shared" si="1"/>
        <v>4.5258749999999992</v>
      </c>
      <c r="K32" s="995"/>
      <c r="L32" s="964"/>
      <c r="M32" s="964"/>
      <c r="N32" s="964"/>
      <c r="O32" s="964"/>
      <c r="P32" s="964"/>
      <c r="Q32" s="964"/>
      <c r="R32" s="964"/>
      <c r="S32" s="996"/>
      <c r="T32" s="55">
        <f t="shared" si="2"/>
        <v>0</v>
      </c>
      <c r="U32" s="326">
        <f t="shared" si="3"/>
        <v>0</v>
      </c>
      <c r="V32" s="13">
        <f t="shared" si="4"/>
        <v>0</v>
      </c>
      <c r="W32" s="1574"/>
      <c r="X32" s="1575"/>
    </row>
    <row r="33" spans="2:24" ht="19.5" customHeight="1" x14ac:dyDescent="0.25">
      <c r="B33" s="593">
        <v>73342</v>
      </c>
      <c r="C33" s="570" t="s">
        <v>2382</v>
      </c>
      <c r="D33" s="565">
        <v>2</v>
      </c>
      <c r="E33" s="566">
        <v>0</v>
      </c>
      <c r="F33" s="566" t="s">
        <v>1747</v>
      </c>
      <c r="G33" s="567">
        <v>10.050000000000001</v>
      </c>
      <c r="H33" s="566">
        <v>48</v>
      </c>
      <c r="I33" s="567">
        <v>2.35</v>
      </c>
      <c r="J33" s="568">
        <f t="shared" si="1"/>
        <v>4.7270250000000003</v>
      </c>
      <c r="K33" s="995"/>
      <c r="L33" s="964"/>
      <c r="M33" s="964"/>
      <c r="N33" s="964"/>
      <c r="O33" s="964"/>
      <c r="P33" s="964"/>
      <c r="Q33" s="964"/>
      <c r="R33" s="964"/>
      <c r="S33" s="996"/>
      <c r="T33" s="55">
        <f t="shared" si="2"/>
        <v>0</v>
      </c>
      <c r="U33" s="326">
        <f t="shared" si="3"/>
        <v>0</v>
      </c>
      <c r="V33" s="13">
        <f t="shared" si="4"/>
        <v>0</v>
      </c>
      <c r="W33" s="1574"/>
      <c r="X33" s="1575"/>
    </row>
    <row r="34" spans="2:24" ht="19.5" customHeight="1" x14ac:dyDescent="0.25">
      <c r="B34" s="592">
        <v>94621</v>
      </c>
      <c r="C34" s="570" t="s">
        <v>2354</v>
      </c>
      <c r="D34" s="565">
        <v>2</v>
      </c>
      <c r="E34" s="566">
        <v>2</v>
      </c>
      <c r="F34" s="566" t="s">
        <v>1747</v>
      </c>
      <c r="G34" s="567">
        <v>28.5</v>
      </c>
      <c r="H34" s="566">
        <v>96</v>
      </c>
      <c r="I34" s="567">
        <v>2.2000000000000002</v>
      </c>
      <c r="J34" s="568">
        <f t="shared" si="1"/>
        <v>4.4253</v>
      </c>
      <c r="K34" s="995"/>
      <c r="L34" s="964"/>
      <c r="M34" s="964"/>
      <c r="N34" s="964"/>
      <c r="O34" s="964"/>
      <c r="P34" s="964"/>
      <c r="Q34" s="964"/>
      <c r="R34" s="964"/>
      <c r="S34" s="996"/>
      <c r="T34" s="55">
        <f t="shared" si="2"/>
        <v>0</v>
      </c>
      <c r="U34" s="326">
        <f t="shared" si="3"/>
        <v>0</v>
      </c>
      <c r="V34" s="13">
        <f t="shared" si="4"/>
        <v>0</v>
      </c>
      <c r="W34" s="1574"/>
      <c r="X34" s="1575"/>
    </row>
    <row r="35" spans="2:24" ht="19.5" customHeight="1" x14ac:dyDescent="0.25">
      <c r="B35" s="593">
        <v>97576</v>
      </c>
      <c r="C35" s="570" t="s">
        <v>2355</v>
      </c>
      <c r="D35" s="565">
        <v>2</v>
      </c>
      <c r="E35" s="566">
        <v>2</v>
      </c>
      <c r="F35" s="566" t="s">
        <v>1747</v>
      </c>
      <c r="G35" s="567">
        <v>31.2</v>
      </c>
      <c r="H35" s="566">
        <v>96</v>
      </c>
      <c r="I35" s="567">
        <v>3.06</v>
      </c>
      <c r="J35" s="568">
        <f t="shared" si="1"/>
        <v>6.1551899999999993</v>
      </c>
      <c r="K35" s="995"/>
      <c r="L35" s="964"/>
      <c r="M35" s="964"/>
      <c r="N35" s="964"/>
      <c r="O35" s="964"/>
      <c r="P35" s="964"/>
      <c r="Q35" s="964"/>
      <c r="R35" s="964"/>
      <c r="S35" s="996"/>
      <c r="T35" s="55">
        <f t="shared" si="2"/>
        <v>0</v>
      </c>
      <c r="U35" s="326">
        <f t="shared" si="3"/>
        <v>0</v>
      </c>
      <c r="V35" s="13">
        <f t="shared" si="4"/>
        <v>0</v>
      </c>
      <c r="W35" s="1574"/>
      <c r="X35" s="1575"/>
    </row>
    <row r="36" spans="2:24" ht="19.5" customHeight="1" x14ac:dyDescent="0.25">
      <c r="B36" s="593">
        <v>97896</v>
      </c>
      <c r="C36" s="570" t="s">
        <v>2367</v>
      </c>
      <c r="D36" s="565">
        <v>1.25</v>
      </c>
      <c r="E36" s="566">
        <v>1.25</v>
      </c>
      <c r="F36" s="566" t="s">
        <v>1747</v>
      </c>
      <c r="G36" s="567">
        <v>13.5</v>
      </c>
      <c r="H36" s="566">
        <v>72</v>
      </c>
      <c r="I36" s="567">
        <v>2.16</v>
      </c>
      <c r="J36" s="568">
        <f t="shared" si="1"/>
        <v>4.3448399999999996</v>
      </c>
      <c r="K36" s="995"/>
      <c r="L36" s="964"/>
      <c r="M36" s="964"/>
      <c r="N36" s="964"/>
      <c r="O36" s="964"/>
      <c r="P36" s="964"/>
      <c r="Q36" s="964"/>
      <c r="R36" s="964"/>
      <c r="S36" s="996"/>
      <c r="T36" s="55">
        <f t="shared" si="2"/>
        <v>0</v>
      </c>
      <c r="U36" s="326">
        <f t="shared" si="3"/>
        <v>0</v>
      </c>
      <c r="V36" s="13">
        <f t="shared" si="4"/>
        <v>0</v>
      </c>
      <c r="W36" s="1574"/>
      <c r="X36" s="1575"/>
    </row>
    <row r="37" spans="2:24" ht="19.5" customHeight="1" x14ac:dyDescent="0.25">
      <c r="B37" s="592">
        <v>98334</v>
      </c>
      <c r="C37" s="570" t="s">
        <v>2368</v>
      </c>
      <c r="D37" s="565">
        <v>1</v>
      </c>
      <c r="E37" s="566">
        <v>1.75</v>
      </c>
      <c r="F37" s="566" t="s">
        <v>1747</v>
      </c>
      <c r="G37" s="567">
        <v>28.13</v>
      </c>
      <c r="H37" s="566">
        <v>120</v>
      </c>
      <c r="I37" s="567">
        <v>3.77</v>
      </c>
      <c r="J37" s="568">
        <f t="shared" si="1"/>
        <v>7.5833549999999992</v>
      </c>
      <c r="K37" s="995"/>
      <c r="L37" s="964"/>
      <c r="M37" s="964"/>
      <c r="N37" s="964"/>
      <c r="O37" s="964"/>
      <c r="P37" s="964"/>
      <c r="Q37" s="964"/>
      <c r="R37" s="964"/>
      <c r="S37" s="996"/>
      <c r="T37" s="55">
        <f t="shared" si="2"/>
        <v>0</v>
      </c>
      <c r="U37" s="326">
        <f t="shared" si="3"/>
        <v>0</v>
      </c>
      <c r="V37" s="13">
        <f t="shared" si="4"/>
        <v>0</v>
      </c>
      <c r="W37" s="1574"/>
      <c r="X37" s="1575"/>
    </row>
    <row r="38" spans="2:24" ht="19.5" customHeight="1" x14ac:dyDescent="0.25">
      <c r="B38" s="593">
        <v>98338</v>
      </c>
      <c r="C38" s="570" t="s">
        <v>2383</v>
      </c>
      <c r="D38" s="565">
        <v>1</v>
      </c>
      <c r="E38" s="566">
        <v>1.5</v>
      </c>
      <c r="F38" s="566" t="s">
        <v>1747</v>
      </c>
      <c r="G38" s="567">
        <v>24</v>
      </c>
      <c r="H38" s="566">
        <v>120</v>
      </c>
      <c r="I38" s="567">
        <v>2.89</v>
      </c>
      <c r="J38" s="568">
        <f t="shared" si="1"/>
        <v>5.8132349999999997</v>
      </c>
      <c r="K38" s="995"/>
      <c r="L38" s="964"/>
      <c r="M38" s="964"/>
      <c r="N38" s="964"/>
      <c r="O38" s="964"/>
      <c r="P38" s="964"/>
      <c r="Q38" s="964"/>
      <c r="R38" s="964"/>
      <c r="S38" s="996"/>
      <c r="T38" s="55">
        <f t="shared" si="2"/>
        <v>0</v>
      </c>
      <c r="U38" s="326">
        <f t="shared" si="3"/>
        <v>0</v>
      </c>
      <c r="V38" s="13">
        <f t="shared" si="4"/>
        <v>0</v>
      </c>
      <c r="W38" s="1574"/>
      <c r="X38" s="1575"/>
    </row>
    <row r="39" spans="2:24" ht="19.5" customHeight="1" x14ac:dyDescent="0.25">
      <c r="B39" s="592">
        <v>98760</v>
      </c>
      <c r="C39" s="570" t="s">
        <v>2384</v>
      </c>
      <c r="D39" s="565">
        <v>2</v>
      </c>
      <c r="E39" s="566">
        <v>2</v>
      </c>
      <c r="F39" s="566" t="s">
        <v>1747</v>
      </c>
      <c r="G39" s="567">
        <v>21.56</v>
      </c>
      <c r="H39" s="566">
        <v>60</v>
      </c>
      <c r="I39" s="567">
        <v>2.29</v>
      </c>
      <c r="J39" s="568">
        <f t="shared" si="1"/>
        <v>4.6063349999999996</v>
      </c>
      <c r="K39" s="995"/>
      <c r="L39" s="964"/>
      <c r="M39" s="964"/>
      <c r="N39" s="964"/>
      <c r="O39" s="964"/>
      <c r="P39" s="964"/>
      <c r="Q39" s="964"/>
      <c r="R39" s="964"/>
      <c r="S39" s="996"/>
      <c r="T39" s="55">
        <f t="shared" si="2"/>
        <v>0</v>
      </c>
      <c r="U39" s="326">
        <f t="shared" si="3"/>
        <v>0</v>
      </c>
      <c r="V39" s="13">
        <f t="shared" si="4"/>
        <v>0</v>
      </c>
      <c r="W39" s="1574"/>
      <c r="X39" s="1575"/>
    </row>
    <row r="40" spans="2:24" ht="19.5" customHeight="1" x14ac:dyDescent="0.25">
      <c r="B40" s="593">
        <v>99740</v>
      </c>
      <c r="C40" s="570" t="s">
        <v>2385</v>
      </c>
      <c r="D40" s="565">
        <v>1</v>
      </c>
      <c r="E40" s="566">
        <v>1</v>
      </c>
      <c r="F40" s="566" t="s">
        <v>1747</v>
      </c>
      <c r="G40" s="567">
        <v>15.53</v>
      </c>
      <c r="H40" s="566">
        <v>72</v>
      </c>
      <c r="I40" s="567">
        <v>2.14</v>
      </c>
      <c r="J40" s="568">
        <f t="shared" si="1"/>
        <v>4.3046100000000003</v>
      </c>
      <c r="K40" s="995"/>
      <c r="L40" s="964"/>
      <c r="M40" s="964"/>
      <c r="N40" s="964"/>
      <c r="O40" s="964"/>
      <c r="P40" s="964"/>
      <c r="Q40" s="964"/>
      <c r="R40" s="964"/>
      <c r="S40" s="996"/>
      <c r="T40" s="55">
        <f t="shared" si="2"/>
        <v>0</v>
      </c>
      <c r="U40" s="326">
        <f t="shared" si="3"/>
        <v>0</v>
      </c>
      <c r="V40" s="13">
        <f t="shared" si="4"/>
        <v>0</v>
      </c>
      <c r="W40" s="1574"/>
      <c r="X40" s="1575"/>
    </row>
    <row r="41" spans="2:24" ht="19.5" customHeight="1" x14ac:dyDescent="0.25">
      <c r="B41" s="592">
        <v>99750</v>
      </c>
      <c r="C41" s="570" t="s">
        <v>2370</v>
      </c>
      <c r="D41" s="565">
        <v>2</v>
      </c>
      <c r="E41" s="566">
        <v>2</v>
      </c>
      <c r="F41" s="566" t="s">
        <v>1747</v>
      </c>
      <c r="G41" s="567">
        <v>19.13</v>
      </c>
      <c r="H41" s="566">
        <v>60</v>
      </c>
      <c r="I41" s="567">
        <v>6.97</v>
      </c>
      <c r="J41" s="568">
        <f t="shared" si="1"/>
        <v>14.020154999999999</v>
      </c>
      <c r="K41" s="995"/>
      <c r="L41" s="964"/>
      <c r="M41" s="964"/>
      <c r="N41" s="964"/>
      <c r="O41" s="964"/>
      <c r="P41" s="964"/>
      <c r="Q41" s="964"/>
      <c r="R41" s="964"/>
      <c r="S41" s="996"/>
      <c r="T41" s="55">
        <f t="shared" si="2"/>
        <v>0</v>
      </c>
      <c r="U41" s="326">
        <f t="shared" si="3"/>
        <v>0</v>
      </c>
      <c r="V41" s="13">
        <f t="shared" si="4"/>
        <v>0</v>
      </c>
      <c r="W41" s="1574"/>
      <c r="X41" s="1575"/>
    </row>
    <row r="42" spans="2:24" ht="19.5" customHeight="1" x14ac:dyDescent="0.25">
      <c r="B42" s="592">
        <v>99760</v>
      </c>
      <c r="C42" s="570" t="s">
        <v>2386</v>
      </c>
      <c r="D42" s="565">
        <v>2</v>
      </c>
      <c r="E42" s="566">
        <v>2</v>
      </c>
      <c r="F42" s="566" t="s">
        <v>1747</v>
      </c>
      <c r="G42" s="567">
        <v>21.56</v>
      </c>
      <c r="H42" s="566">
        <v>60</v>
      </c>
      <c r="I42" s="567">
        <v>2.29</v>
      </c>
      <c r="J42" s="568">
        <f t="shared" si="1"/>
        <v>4.6063349999999996</v>
      </c>
      <c r="K42" s="995"/>
      <c r="L42" s="964"/>
      <c r="M42" s="964"/>
      <c r="N42" s="964"/>
      <c r="O42" s="964"/>
      <c r="P42" s="964"/>
      <c r="Q42" s="964"/>
      <c r="R42" s="964"/>
      <c r="S42" s="996"/>
      <c r="T42" s="55">
        <f t="shared" si="2"/>
        <v>0</v>
      </c>
      <c r="U42" s="326">
        <f t="shared" si="3"/>
        <v>0</v>
      </c>
      <c r="V42" s="13">
        <f t="shared" si="4"/>
        <v>0</v>
      </c>
      <c r="W42" s="1574"/>
      <c r="X42" s="1575"/>
    </row>
    <row r="43" spans="2:24" ht="19.5" customHeight="1" x14ac:dyDescent="0.25">
      <c r="B43" s="593">
        <v>99770</v>
      </c>
      <c r="C43" s="570" t="s">
        <v>2371</v>
      </c>
      <c r="D43" s="565">
        <v>2</v>
      </c>
      <c r="E43" s="566">
        <v>2</v>
      </c>
      <c r="F43" s="566" t="s">
        <v>1747</v>
      </c>
      <c r="G43" s="567">
        <v>21.56</v>
      </c>
      <c r="H43" s="566">
        <v>60</v>
      </c>
      <c r="I43" s="567">
        <v>2.98</v>
      </c>
      <c r="J43" s="568">
        <f t="shared" si="1"/>
        <v>5.9942699999999993</v>
      </c>
      <c r="K43" s="995"/>
      <c r="L43" s="964"/>
      <c r="M43" s="964"/>
      <c r="N43" s="964"/>
      <c r="O43" s="964"/>
      <c r="P43" s="964"/>
      <c r="Q43" s="964"/>
      <c r="R43" s="964"/>
      <c r="S43" s="996"/>
      <c r="T43" s="55">
        <f t="shared" si="2"/>
        <v>0</v>
      </c>
      <c r="U43" s="326">
        <f t="shared" si="3"/>
        <v>0</v>
      </c>
      <c r="V43" s="13">
        <f t="shared" si="4"/>
        <v>0</v>
      </c>
      <c r="W43" s="1574"/>
      <c r="X43" s="1575"/>
    </row>
    <row r="44" spans="2:24" ht="19.5" customHeight="1" thickBot="1" x14ac:dyDescent="0.3">
      <c r="B44" s="594">
        <v>99780</v>
      </c>
      <c r="C44" s="572" t="s">
        <v>2387</v>
      </c>
      <c r="D44" s="573">
        <v>2</v>
      </c>
      <c r="E44" s="574">
        <v>2</v>
      </c>
      <c r="F44" s="574" t="s">
        <v>1747</v>
      </c>
      <c r="G44" s="576">
        <v>21.56</v>
      </c>
      <c r="H44" s="574">
        <v>60</v>
      </c>
      <c r="I44" s="576">
        <v>2.98</v>
      </c>
      <c r="J44" s="577">
        <f t="shared" si="1"/>
        <v>5.9942699999999993</v>
      </c>
      <c r="K44" s="997"/>
      <c r="L44" s="998"/>
      <c r="M44" s="998"/>
      <c r="N44" s="998"/>
      <c r="O44" s="998"/>
      <c r="P44" s="998"/>
      <c r="Q44" s="998"/>
      <c r="R44" s="998"/>
      <c r="S44" s="999"/>
      <c r="T44" s="56">
        <f t="shared" si="2"/>
        <v>0</v>
      </c>
      <c r="U44" s="327">
        <f t="shared" si="3"/>
        <v>0</v>
      </c>
      <c r="V44" s="329">
        <f t="shared" si="4"/>
        <v>0</v>
      </c>
      <c r="W44" s="1576"/>
      <c r="X44" s="1577"/>
    </row>
    <row r="45" spans="2:24" ht="23.85" customHeight="1" x14ac:dyDescent="0.25">
      <c r="B45" s="1514" t="s">
        <v>1743</v>
      </c>
      <c r="C45" s="1515"/>
      <c r="D45" s="1515"/>
      <c r="E45" s="1515"/>
      <c r="F45" s="1515"/>
      <c r="G45" s="1515"/>
      <c r="H45" s="1515"/>
      <c r="I45" s="1515"/>
      <c r="J45" s="1515"/>
      <c r="K45" s="1515"/>
      <c r="L45" s="1515"/>
      <c r="M45" s="1515"/>
      <c r="N45" s="1515"/>
      <c r="O45" s="1515"/>
      <c r="P45" s="1515"/>
      <c r="Q45" s="1515"/>
      <c r="R45" s="1515"/>
      <c r="S45" s="1515"/>
      <c r="T45" s="1515"/>
      <c r="U45" s="1515"/>
      <c r="V45" s="1515"/>
      <c r="W45" s="1515"/>
      <c r="X45" s="1516"/>
    </row>
    <row r="46" spans="2:24" ht="23.85" customHeight="1" x14ac:dyDescent="0.25">
      <c r="B46" s="1514"/>
      <c r="C46" s="1515"/>
      <c r="D46" s="1515"/>
      <c r="E46" s="1515"/>
      <c r="F46" s="1515"/>
      <c r="G46" s="1515"/>
      <c r="H46" s="1515"/>
      <c r="I46" s="1515"/>
      <c r="J46" s="1515"/>
      <c r="K46" s="1515"/>
      <c r="L46" s="1515"/>
      <c r="M46" s="1515"/>
      <c r="N46" s="1515"/>
      <c r="O46" s="1515"/>
      <c r="P46" s="1515"/>
      <c r="Q46" s="1515"/>
      <c r="R46" s="1515"/>
      <c r="S46" s="1515"/>
      <c r="T46" s="1515"/>
      <c r="U46" s="1515"/>
      <c r="V46" s="1515"/>
      <c r="W46" s="1515"/>
      <c r="X46" s="1516"/>
    </row>
    <row r="47" spans="2:24" ht="0.75" customHeight="1" x14ac:dyDescent="0.25">
      <c r="B47" s="1514"/>
      <c r="C47" s="1515"/>
      <c r="D47" s="1515"/>
      <c r="E47" s="1515"/>
      <c r="F47" s="1515"/>
      <c r="G47" s="1515"/>
      <c r="H47" s="1515"/>
      <c r="I47" s="1515"/>
      <c r="J47" s="1515"/>
      <c r="K47" s="1515"/>
      <c r="L47" s="1515"/>
      <c r="M47" s="1515"/>
      <c r="N47" s="1515"/>
      <c r="O47" s="1515"/>
      <c r="P47" s="1515"/>
      <c r="Q47" s="1515"/>
      <c r="R47" s="1515"/>
      <c r="S47" s="1515"/>
      <c r="T47" s="1515"/>
      <c r="U47" s="1515"/>
      <c r="V47" s="1515"/>
      <c r="W47" s="1515"/>
      <c r="X47" s="1516"/>
    </row>
    <row r="48" spans="2:24" ht="33.75" customHeight="1" thickBot="1" x14ac:dyDescent="0.3">
      <c r="B48" s="1517"/>
      <c r="C48" s="1518"/>
      <c r="D48" s="1518"/>
      <c r="E48" s="1518"/>
      <c r="F48" s="1518"/>
      <c r="G48" s="1518"/>
      <c r="H48" s="1518"/>
      <c r="I48" s="1518"/>
      <c r="J48" s="1518"/>
      <c r="K48" s="1518"/>
      <c r="L48" s="1518"/>
      <c r="M48" s="1518"/>
      <c r="N48" s="1518"/>
      <c r="O48" s="1518"/>
      <c r="P48" s="1518"/>
      <c r="Q48" s="1518"/>
      <c r="R48" s="1518"/>
      <c r="S48" s="1518"/>
      <c r="T48" s="1518"/>
      <c r="U48" s="1518"/>
      <c r="V48" s="1518"/>
      <c r="W48" s="1518"/>
      <c r="X48" s="1519"/>
    </row>
    <row r="49" spans="2:24" ht="58.5" customHeight="1" thickTop="1" thickBot="1" x14ac:dyDescent="0.3">
      <c r="B49" s="1564"/>
      <c r="C49" s="1564"/>
      <c r="D49" s="1564"/>
      <c r="E49" s="1564"/>
      <c r="F49" s="1564"/>
      <c r="G49" s="1564"/>
      <c r="H49" s="1564"/>
      <c r="I49" s="1564"/>
      <c r="J49" s="1564"/>
      <c r="K49" s="1564"/>
      <c r="L49" s="1564"/>
      <c r="M49" s="1564"/>
      <c r="N49" s="1564"/>
      <c r="O49" s="1564"/>
      <c r="P49" s="1564"/>
      <c r="Q49" s="1564"/>
      <c r="R49" s="1564"/>
      <c r="S49" s="1564"/>
      <c r="T49" s="1564"/>
      <c r="U49" s="1564"/>
      <c r="V49" s="1564"/>
      <c r="W49" s="1564"/>
      <c r="X49" s="1564"/>
    </row>
    <row r="50" spans="2:24" ht="24" x14ac:dyDescent="0.4">
      <c r="C50" s="1546" t="s">
        <v>1744</v>
      </c>
      <c r="D50" s="1547"/>
      <c r="E50" s="1547"/>
      <c r="F50" s="1547"/>
      <c r="G50" s="1548"/>
    </row>
    <row r="51" spans="2:24" x14ac:dyDescent="0.25">
      <c r="C51" s="1549"/>
      <c r="D51" s="1550"/>
      <c r="E51" s="1550"/>
      <c r="F51" s="1550"/>
      <c r="G51" s="1551"/>
    </row>
    <row r="52" spans="2:24" x14ac:dyDescent="0.25">
      <c r="C52" s="1552"/>
      <c r="D52" s="1553"/>
      <c r="E52" s="1553"/>
      <c r="F52" s="1553"/>
      <c r="G52" s="1554"/>
    </row>
    <row r="53" spans="2:24" x14ac:dyDescent="0.25">
      <c r="C53" s="1552"/>
      <c r="D53" s="1553"/>
      <c r="E53" s="1553"/>
      <c r="F53" s="1553"/>
      <c r="G53" s="1554"/>
    </row>
    <row r="54" spans="2:24" ht="15.75" thickBot="1" x14ac:dyDescent="0.3">
      <c r="C54" s="1555"/>
      <c r="D54" s="1556"/>
      <c r="E54" s="1556"/>
      <c r="F54" s="1556"/>
      <c r="G54" s="1557"/>
    </row>
  </sheetData>
  <sheetProtection formatCells="0" formatColumns="0" formatRows="0" insertColumns="0" insertRows="0" insertHyperlinks="0" deleteRows="0" sort="0" autoFilter="0"/>
  <mergeCells count="29">
    <mergeCell ref="A1:Y1"/>
    <mergeCell ref="B49:X49"/>
    <mergeCell ref="N4:P4"/>
    <mergeCell ref="B5:X5"/>
    <mergeCell ref="B6:X6"/>
    <mergeCell ref="B7:J7"/>
    <mergeCell ref="L7:N7"/>
    <mergeCell ref="O7:R7"/>
    <mergeCell ref="T7:X7"/>
    <mergeCell ref="L9:Q9"/>
    <mergeCell ref="S9:X9"/>
    <mergeCell ref="S8:X8"/>
    <mergeCell ref="E9:J9"/>
    <mergeCell ref="C50:G50"/>
    <mergeCell ref="C51:G54"/>
    <mergeCell ref="B2:P2"/>
    <mergeCell ref="Q2:X4"/>
    <mergeCell ref="B3:P3"/>
    <mergeCell ref="B4:C4"/>
    <mergeCell ref="D4:J4"/>
    <mergeCell ref="K4:M4"/>
    <mergeCell ref="B10:X10"/>
    <mergeCell ref="B11:X11"/>
    <mergeCell ref="W15:X44"/>
    <mergeCell ref="B45:X46"/>
    <mergeCell ref="B47:X48"/>
    <mergeCell ref="B8:B9"/>
    <mergeCell ref="E8:J8"/>
    <mergeCell ref="L8:Q8"/>
  </mergeCells>
  <conditionalFormatting sqref="B2:B1048576">
    <cfRule type="duplicateValues" dxfId="104" priority="1"/>
  </conditionalFormatting>
  <pageMargins left="0.25" right="0.25" top="0.75" bottom="0.75" header="0.3" footer="0.3"/>
  <pageSetup scale="3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C065C-9315-440E-9D8F-092533D0CFFF}">
  <sheetPr codeName="Sheet49">
    <pageSetUpPr fitToPage="1"/>
  </sheetPr>
  <dimension ref="A1:Y31"/>
  <sheetViews>
    <sheetView showGridLines="0" zoomScale="60" zoomScaleNormal="60" workbookViewId="0">
      <selection activeCell="A10" sqref="A10:XFD13"/>
    </sheetView>
  </sheetViews>
  <sheetFormatPr defaultColWidth="9.140625" defaultRowHeight="15" x14ac:dyDescent="0.25"/>
  <cols>
    <col min="1" max="1" width="3.42578125" style="58" customWidth="1"/>
    <col min="2" max="2" width="20.5703125" style="58"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5.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100980</v>
      </c>
      <c r="L7" s="1542" t="s">
        <v>1681</v>
      </c>
      <c r="M7" s="1542"/>
      <c r="N7" s="1542"/>
      <c r="O7" s="1543" t="s">
        <v>2388</v>
      </c>
      <c r="P7" s="1578"/>
      <c r="Q7" s="1578"/>
      <c r="R7" s="1578"/>
      <c r="S7" s="578">
        <v>0.18440000000000001</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SUM(U15:U21)</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SUM(K15:K53)</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30" x14ac:dyDescent="0.25">
      <c r="B15" s="590">
        <v>1000004309</v>
      </c>
      <c r="C15" s="591" t="s">
        <v>2389</v>
      </c>
      <c r="D15" s="559" t="s">
        <v>1747</v>
      </c>
      <c r="E15" s="560" t="s">
        <v>1747</v>
      </c>
      <c r="F15" s="560" t="s">
        <v>2390</v>
      </c>
      <c r="G15" s="561">
        <v>15</v>
      </c>
      <c r="H15" s="560">
        <v>77</v>
      </c>
      <c r="I15" s="561">
        <v>29.41</v>
      </c>
      <c r="J15" s="580">
        <f t="shared" ref="J15:J21" si="1">$S$7*I15</f>
        <v>5.4232040000000001</v>
      </c>
      <c r="K15" s="993"/>
      <c r="L15" s="979"/>
      <c r="M15" s="979"/>
      <c r="N15" s="979"/>
      <c r="O15" s="979"/>
      <c r="P15" s="979"/>
      <c r="Q15" s="979"/>
      <c r="R15" s="979"/>
      <c r="S15" s="994"/>
      <c r="T15" s="54">
        <f t="shared" ref="T15:T21" si="2">SUM(K15:S15)</f>
        <v>0</v>
      </c>
      <c r="U15" s="325">
        <f t="shared" ref="U15:U21" si="3">T15*I15</f>
        <v>0</v>
      </c>
      <c r="V15" s="328">
        <f t="shared" ref="V15:V21" si="4">U15*$S$7</f>
        <v>0</v>
      </c>
      <c r="W15" s="1572" t="s">
        <v>1695</v>
      </c>
      <c r="X15" s="1573"/>
    </row>
    <row r="16" spans="1:25" ht="18.75" x14ac:dyDescent="0.25">
      <c r="B16" s="592" t="s">
        <v>2391</v>
      </c>
      <c r="C16" s="570" t="s">
        <v>2392</v>
      </c>
      <c r="D16" s="565" t="s">
        <v>1747</v>
      </c>
      <c r="E16" s="566" t="s">
        <v>1747</v>
      </c>
      <c r="F16" s="566" t="s">
        <v>1886</v>
      </c>
      <c r="G16" s="567">
        <v>15</v>
      </c>
      <c r="H16" s="566">
        <v>79</v>
      </c>
      <c r="I16" s="567">
        <v>29.41</v>
      </c>
      <c r="J16" s="568">
        <f t="shared" si="1"/>
        <v>5.4232040000000001</v>
      </c>
      <c r="K16" s="995"/>
      <c r="L16" s="964"/>
      <c r="M16" s="964"/>
      <c r="N16" s="964"/>
      <c r="O16" s="964"/>
      <c r="P16" s="964"/>
      <c r="Q16" s="964"/>
      <c r="R16" s="964"/>
      <c r="S16" s="996"/>
      <c r="T16" s="55">
        <f t="shared" si="2"/>
        <v>0</v>
      </c>
      <c r="U16" s="326">
        <f t="shared" si="3"/>
        <v>0</v>
      </c>
      <c r="V16" s="13">
        <f t="shared" si="4"/>
        <v>0</v>
      </c>
      <c r="W16" s="1574"/>
      <c r="X16" s="1575"/>
    </row>
    <row r="17" spans="2:24" ht="18.75" x14ac:dyDescent="0.25">
      <c r="B17" s="593" t="s">
        <v>2393</v>
      </c>
      <c r="C17" s="570" t="s">
        <v>2394</v>
      </c>
      <c r="D17" s="565" t="s">
        <v>1747</v>
      </c>
      <c r="E17" s="566" t="s">
        <v>1747</v>
      </c>
      <c r="F17" s="566" t="s">
        <v>1886</v>
      </c>
      <c r="G17" s="567">
        <v>15</v>
      </c>
      <c r="H17" s="566">
        <v>76</v>
      </c>
      <c r="I17" s="567">
        <v>29.41</v>
      </c>
      <c r="J17" s="568">
        <f t="shared" si="1"/>
        <v>5.4232040000000001</v>
      </c>
      <c r="K17" s="995"/>
      <c r="L17" s="964"/>
      <c r="M17" s="964"/>
      <c r="N17" s="964"/>
      <c r="O17" s="964"/>
      <c r="P17" s="964"/>
      <c r="Q17" s="964"/>
      <c r="R17" s="964"/>
      <c r="S17" s="996"/>
      <c r="T17" s="55">
        <f t="shared" si="2"/>
        <v>0</v>
      </c>
      <c r="U17" s="326">
        <f t="shared" si="3"/>
        <v>0</v>
      </c>
      <c r="V17" s="13">
        <f t="shared" si="4"/>
        <v>0</v>
      </c>
      <c r="W17" s="1574"/>
      <c r="X17" s="1575"/>
    </row>
    <row r="18" spans="2:24" ht="18.75" x14ac:dyDescent="0.25">
      <c r="B18" s="593" t="s">
        <v>2395</v>
      </c>
      <c r="C18" s="570" t="s">
        <v>2396</v>
      </c>
      <c r="D18" s="565" t="s">
        <v>1747</v>
      </c>
      <c r="E18" s="566" t="s">
        <v>1747</v>
      </c>
      <c r="F18" s="566" t="s">
        <v>1886</v>
      </c>
      <c r="G18" s="567">
        <v>15</v>
      </c>
      <c r="H18" s="566">
        <v>74</v>
      </c>
      <c r="I18" s="567">
        <v>29.41</v>
      </c>
      <c r="J18" s="568">
        <f t="shared" si="1"/>
        <v>5.4232040000000001</v>
      </c>
      <c r="K18" s="995"/>
      <c r="L18" s="964"/>
      <c r="M18" s="964"/>
      <c r="N18" s="964"/>
      <c r="O18" s="964"/>
      <c r="P18" s="964"/>
      <c r="Q18" s="964"/>
      <c r="R18" s="964"/>
      <c r="S18" s="996"/>
      <c r="T18" s="55">
        <f t="shared" si="2"/>
        <v>0</v>
      </c>
      <c r="U18" s="326">
        <f t="shared" si="3"/>
        <v>0</v>
      </c>
      <c r="V18" s="13">
        <f t="shared" si="4"/>
        <v>0</v>
      </c>
      <c r="W18" s="1574"/>
      <c r="X18" s="1575"/>
    </row>
    <row r="19" spans="2:24" ht="18.75" x14ac:dyDescent="0.25">
      <c r="B19" s="593" t="s">
        <v>2397</v>
      </c>
      <c r="C19" s="570" t="s">
        <v>2398</v>
      </c>
      <c r="D19" s="565" t="s">
        <v>1747</v>
      </c>
      <c r="E19" s="566" t="s">
        <v>1747</v>
      </c>
      <c r="F19" s="566" t="s">
        <v>1886</v>
      </c>
      <c r="G19" s="567">
        <v>15</v>
      </c>
      <c r="H19" s="566">
        <v>64</v>
      </c>
      <c r="I19" s="567">
        <v>29.41</v>
      </c>
      <c r="J19" s="568">
        <f t="shared" si="1"/>
        <v>5.4232040000000001</v>
      </c>
      <c r="K19" s="995"/>
      <c r="L19" s="964"/>
      <c r="M19" s="964"/>
      <c r="N19" s="964"/>
      <c r="O19" s="964"/>
      <c r="P19" s="964"/>
      <c r="Q19" s="964"/>
      <c r="R19" s="964"/>
      <c r="S19" s="996"/>
      <c r="T19" s="55">
        <f t="shared" si="2"/>
        <v>0</v>
      </c>
      <c r="U19" s="326">
        <f t="shared" si="3"/>
        <v>0</v>
      </c>
      <c r="V19" s="13">
        <f t="shared" si="4"/>
        <v>0</v>
      </c>
      <c r="W19" s="1574"/>
      <c r="X19" s="1575"/>
    </row>
    <row r="20" spans="2:24" ht="31.5" customHeight="1" x14ac:dyDescent="0.25">
      <c r="B20" s="593" t="s">
        <v>2399</v>
      </c>
      <c r="C20" s="570" t="s">
        <v>2400</v>
      </c>
      <c r="D20" s="565" t="s">
        <v>1747</v>
      </c>
      <c r="E20" s="566" t="s">
        <v>1747</v>
      </c>
      <c r="F20" s="566" t="s">
        <v>1886</v>
      </c>
      <c r="G20" s="567">
        <v>15</v>
      </c>
      <c r="H20" s="566">
        <v>74</v>
      </c>
      <c r="I20" s="567">
        <v>29.41</v>
      </c>
      <c r="J20" s="568">
        <f t="shared" si="1"/>
        <v>5.4232040000000001</v>
      </c>
      <c r="K20" s="995"/>
      <c r="L20" s="964"/>
      <c r="M20" s="964"/>
      <c r="N20" s="964"/>
      <c r="O20" s="964"/>
      <c r="P20" s="964"/>
      <c r="Q20" s="964"/>
      <c r="R20" s="964"/>
      <c r="S20" s="996"/>
      <c r="T20" s="55">
        <f t="shared" si="2"/>
        <v>0</v>
      </c>
      <c r="U20" s="326">
        <f t="shared" si="3"/>
        <v>0</v>
      </c>
      <c r="V20" s="13">
        <f t="shared" si="4"/>
        <v>0</v>
      </c>
      <c r="W20" s="1574"/>
      <c r="X20" s="1575"/>
    </row>
    <row r="21" spans="2:24" ht="36.75" customHeight="1" thickBot="1" x14ac:dyDescent="0.3">
      <c r="B21" s="594" t="s">
        <v>2401</v>
      </c>
      <c r="C21" s="572" t="s">
        <v>2402</v>
      </c>
      <c r="D21" s="573" t="s">
        <v>1747</v>
      </c>
      <c r="E21" s="574" t="s">
        <v>1747</v>
      </c>
      <c r="F21" s="574" t="s">
        <v>1886</v>
      </c>
      <c r="G21" s="576">
        <v>15</v>
      </c>
      <c r="H21" s="574">
        <v>79</v>
      </c>
      <c r="I21" s="576">
        <v>29.41</v>
      </c>
      <c r="J21" s="577">
        <f t="shared" si="1"/>
        <v>5.4232040000000001</v>
      </c>
      <c r="K21" s="997"/>
      <c r="L21" s="998"/>
      <c r="M21" s="998"/>
      <c r="N21" s="998"/>
      <c r="O21" s="998"/>
      <c r="P21" s="998"/>
      <c r="Q21" s="998"/>
      <c r="R21" s="998"/>
      <c r="S21" s="999"/>
      <c r="T21" s="56">
        <f t="shared" si="2"/>
        <v>0</v>
      </c>
      <c r="U21" s="327">
        <f t="shared" si="3"/>
        <v>0</v>
      </c>
      <c r="V21" s="329">
        <f t="shared" si="4"/>
        <v>0</v>
      </c>
      <c r="W21" s="1576"/>
      <c r="X21" s="1577"/>
    </row>
    <row r="22" spans="2:24" ht="23.85" customHeight="1" x14ac:dyDescent="0.25">
      <c r="B22" s="1514" t="s">
        <v>1743</v>
      </c>
      <c r="C22" s="1515"/>
      <c r="D22" s="1515"/>
      <c r="E22" s="1515"/>
      <c r="F22" s="1515"/>
      <c r="G22" s="1515"/>
      <c r="H22" s="1515"/>
      <c r="I22" s="1515"/>
      <c r="J22" s="1515"/>
      <c r="K22" s="1515"/>
      <c r="L22" s="1515"/>
      <c r="M22" s="1515"/>
      <c r="N22" s="1515"/>
      <c r="O22" s="1515"/>
      <c r="P22" s="1515"/>
      <c r="Q22" s="1515"/>
      <c r="R22" s="1515"/>
      <c r="S22" s="1515"/>
      <c r="T22" s="1515"/>
      <c r="U22" s="1515"/>
      <c r="V22" s="1515"/>
      <c r="W22" s="1515"/>
      <c r="X22" s="1516"/>
    </row>
    <row r="23" spans="2:24" ht="23.85" customHeight="1" x14ac:dyDescent="0.25">
      <c r="B23" s="1514"/>
      <c r="C23" s="1515"/>
      <c r="D23" s="1515"/>
      <c r="E23" s="1515"/>
      <c r="F23" s="1515"/>
      <c r="G23" s="1515"/>
      <c r="H23" s="1515"/>
      <c r="I23" s="1515"/>
      <c r="J23" s="1515"/>
      <c r="K23" s="1515"/>
      <c r="L23" s="1515"/>
      <c r="M23" s="1515"/>
      <c r="N23" s="1515"/>
      <c r="O23" s="1515"/>
      <c r="P23" s="1515"/>
      <c r="Q23" s="1515"/>
      <c r="R23" s="1515"/>
      <c r="S23" s="1515"/>
      <c r="T23" s="1515"/>
      <c r="U23" s="1515"/>
      <c r="V23" s="1515"/>
      <c r="W23" s="1515"/>
      <c r="X23" s="1516"/>
    </row>
    <row r="24" spans="2:24" ht="0.75" customHeight="1" x14ac:dyDescent="0.25">
      <c r="B24" s="1514"/>
      <c r="C24" s="1515"/>
      <c r="D24" s="1515"/>
      <c r="E24" s="1515"/>
      <c r="F24" s="1515"/>
      <c r="G24" s="1515"/>
      <c r="H24" s="1515"/>
      <c r="I24" s="1515"/>
      <c r="J24" s="1515"/>
      <c r="K24" s="1515"/>
      <c r="L24" s="1515"/>
      <c r="M24" s="1515"/>
      <c r="N24" s="1515"/>
      <c r="O24" s="1515"/>
      <c r="P24" s="1515"/>
      <c r="Q24" s="1515"/>
      <c r="R24" s="1515"/>
      <c r="S24" s="1515"/>
      <c r="T24" s="1515"/>
      <c r="U24" s="1515"/>
      <c r="V24" s="1515"/>
      <c r="W24" s="1515"/>
      <c r="X24" s="1516"/>
    </row>
    <row r="25" spans="2:24" ht="33.75" customHeight="1" thickBot="1" x14ac:dyDescent="0.3">
      <c r="B25" s="1517"/>
      <c r="C25" s="1518"/>
      <c r="D25" s="1518"/>
      <c r="E25" s="1518"/>
      <c r="F25" s="1518"/>
      <c r="G25" s="1518"/>
      <c r="H25" s="1518"/>
      <c r="I25" s="1518"/>
      <c r="J25" s="1518"/>
      <c r="K25" s="1518"/>
      <c r="L25" s="1518"/>
      <c r="M25" s="1518"/>
      <c r="N25" s="1518"/>
      <c r="O25" s="1518"/>
      <c r="P25" s="1518"/>
      <c r="Q25" s="1518"/>
      <c r="R25" s="1518"/>
      <c r="S25" s="1518"/>
      <c r="T25" s="1518"/>
      <c r="U25" s="1518"/>
      <c r="V25" s="1518"/>
      <c r="W25" s="1518"/>
      <c r="X25" s="1519"/>
    </row>
    <row r="26" spans="2:24" ht="58.5" customHeight="1" thickTop="1" thickBot="1" x14ac:dyDescent="0.3">
      <c r="B26" s="1564"/>
      <c r="C26" s="1564"/>
      <c r="D26" s="1564"/>
      <c r="E26" s="1564"/>
      <c r="F26" s="1564"/>
      <c r="G26" s="1564"/>
      <c r="H26" s="1564"/>
      <c r="I26" s="1564"/>
      <c r="J26" s="1564"/>
      <c r="K26" s="1564"/>
      <c r="L26" s="1564"/>
      <c r="M26" s="1564"/>
      <c r="N26" s="1564"/>
      <c r="O26" s="1564"/>
      <c r="P26" s="1564"/>
      <c r="Q26" s="1564"/>
      <c r="R26" s="1564"/>
      <c r="S26" s="1564"/>
      <c r="T26" s="1564"/>
      <c r="U26" s="1564"/>
      <c r="V26" s="1564"/>
      <c r="W26" s="1564"/>
      <c r="X26" s="1564"/>
    </row>
    <row r="27" spans="2:24" ht="24" x14ac:dyDescent="0.4">
      <c r="C27" s="1546" t="s">
        <v>1744</v>
      </c>
      <c r="D27" s="1547"/>
      <c r="E27" s="1547"/>
      <c r="F27" s="1547"/>
      <c r="G27" s="1548"/>
    </row>
    <row r="28" spans="2:24" x14ac:dyDescent="0.25">
      <c r="C28" s="1549"/>
      <c r="D28" s="1550"/>
      <c r="E28" s="1550"/>
      <c r="F28" s="1550"/>
      <c r="G28" s="1551"/>
    </row>
    <row r="29" spans="2:24" x14ac:dyDescent="0.25">
      <c r="C29" s="1552"/>
      <c r="D29" s="1553"/>
      <c r="E29" s="1553"/>
      <c r="F29" s="1553"/>
      <c r="G29" s="1554"/>
    </row>
    <row r="30" spans="2:24" x14ac:dyDescent="0.25">
      <c r="C30" s="1552"/>
      <c r="D30" s="1553"/>
      <c r="E30" s="1553"/>
      <c r="F30" s="1553"/>
      <c r="G30" s="1554"/>
    </row>
    <row r="31" spans="2:24" ht="15.75" thickBot="1" x14ac:dyDescent="0.3">
      <c r="C31" s="1555"/>
      <c r="D31" s="1556"/>
      <c r="E31" s="1556"/>
      <c r="F31" s="1556"/>
      <c r="G31" s="1557"/>
    </row>
  </sheetData>
  <sheetProtection formatCells="0" formatColumns="0" formatRows="0" insertColumns="0" insertRows="0" insertHyperlinks="0" deleteRows="0" sort="0" autoFilter="0"/>
  <mergeCells count="29">
    <mergeCell ref="A1:Y1"/>
    <mergeCell ref="C27:G27"/>
    <mergeCell ref="C28:G31"/>
    <mergeCell ref="B2:P2"/>
    <mergeCell ref="Q2:X4"/>
    <mergeCell ref="B3:P3"/>
    <mergeCell ref="B4:C4"/>
    <mergeCell ref="D4:J4"/>
    <mergeCell ref="K4:M4"/>
    <mergeCell ref="B10:X10"/>
    <mergeCell ref="B11:X11"/>
    <mergeCell ref="W15:X21"/>
    <mergeCell ref="B22:X23"/>
    <mergeCell ref="B24:X25"/>
    <mergeCell ref="B8:B9"/>
    <mergeCell ref="E8:J8"/>
    <mergeCell ref="L8:Q8"/>
    <mergeCell ref="B26:X26"/>
    <mergeCell ref="N4:P4"/>
    <mergeCell ref="B5:X5"/>
    <mergeCell ref="B6:X6"/>
    <mergeCell ref="B7:J7"/>
    <mergeCell ref="L7:N7"/>
    <mergeCell ref="O7:R7"/>
    <mergeCell ref="T7:X7"/>
    <mergeCell ref="L9:Q9"/>
    <mergeCell ref="S9:X9"/>
    <mergeCell ref="S8:X8"/>
    <mergeCell ref="E9:J9"/>
  </mergeCells>
  <conditionalFormatting sqref="B2:B1048576">
    <cfRule type="duplicateValues" dxfId="103" priority="1"/>
  </conditionalFormatting>
  <pageMargins left="0.25" right="0.25" top="0.75" bottom="0.75" header="0.3" footer="0.3"/>
  <pageSetup scale="38"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64209-2094-4E41-9456-30823C442091}">
  <sheetPr codeName="Sheet50">
    <pageSetUpPr fitToPage="1"/>
  </sheetPr>
  <dimension ref="A1:Y55"/>
  <sheetViews>
    <sheetView showGridLines="0" topLeftCell="A9" zoomScale="60" zoomScaleNormal="60" workbookViewId="0">
      <selection activeCell="A10" sqref="A10:XFD13"/>
    </sheetView>
  </sheetViews>
  <sheetFormatPr defaultColWidth="9.140625" defaultRowHeight="15" x14ac:dyDescent="0.25"/>
  <cols>
    <col min="1" max="1" width="3.42578125" style="58" customWidth="1"/>
    <col min="2" max="2" width="22.28515625" style="58" customWidth="1"/>
    <col min="3" max="3" width="61.7109375"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6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100506</v>
      </c>
      <c r="L7" s="1542" t="s">
        <v>1681</v>
      </c>
      <c r="M7" s="1542"/>
      <c r="N7" s="1542"/>
      <c r="O7" s="1543" t="s">
        <v>2403</v>
      </c>
      <c r="P7" s="1578"/>
      <c r="Q7" s="1578"/>
      <c r="R7" s="1578"/>
      <c r="S7" s="578">
        <v>0.16889999999999999</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SUM(U15:U45)</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SUM(K15:K77)</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thickTop="1" x14ac:dyDescent="0.25">
      <c r="B15" s="715">
        <v>1000000496</v>
      </c>
      <c r="C15" s="716" t="s">
        <v>2404</v>
      </c>
      <c r="D15" s="600" t="s">
        <v>1747</v>
      </c>
      <c r="E15" s="602" t="s">
        <v>1747</v>
      </c>
      <c r="F15" s="602" t="s">
        <v>1886</v>
      </c>
      <c r="G15" s="601">
        <v>30</v>
      </c>
      <c r="H15" s="602">
        <v>166</v>
      </c>
      <c r="I15" s="601">
        <v>54.55</v>
      </c>
      <c r="J15" s="616">
        <f t="shared" ref="J15:J44" si="1">$S$7*I15</f>
        <v>9.213495</v>
      </c>
      <c r="K15" s="1002"/>
      <c r="L15" s="1003"/>
      <c r="M15" s="1003"/>
      <c r="N15" s="1003"/>
      <c r="O15" s="1003"/>
      <c r="P15" s="1003"/>
      <c r="Q15" s="1003"/>
      <c r="R15" s="1003"/>
      <c r="S15" s="1004"/>
      <c r="T15" s="420">
        <f t="shared" ref="T15:T42" si="2">SUM(K15:S15)</f>
        <v>0</v>
      </c>
      <c r="U15" s="334">
        <f t="shared" ref="U15:U42" si="3">T15*I15</f>
        <v>0</v>
      </c>
      <c r="V15" s="26">
        <f t="shared" ref="V15:V42" si="4">U15*$S$7</f>
        <v>0</v>
      </c>
      <c r="W15" s="1595" t="s">
        <v>1695</v>
      </c>
      <c r="X15" s="1596"/>
    </row>
    <row r="16" spans="1:25" ht="18.75" x14ac:dyDescent="0.25">
      <c r="B16" s="592">
        <v>1000002789</v>
      </c>
      <c r="C16" s="570" t="s">
        <v>2405</v>
      </c>
      <c r="D16" s="565" t="s">
        <v>1747</v>
      </c>
      <c r="E16" s="566" t="s">
        <v>1747</v>
      </c>
      <c r="F16" s="566" t="s">
        <v>1886</v>
      </c>
      <c r="G16" s="567">
        <v>30</v>
      </c>
      <c r="H16" s="566">
        <v>192</v>
      </c>
      <c r="I16" s="567">
        <v>54.55</v>
      </c>
      <c r="J16" s="568">
        <f t="shared" si="1"/>
        <v>9.213495</v>
      </c>
      <c r="K16" s="995"/>
      <c r="L16" s="964"/>
      <c r="M16" s="964"/>
      <c r="N16" s="964"/>
      <c r="O16" s="964"/>
      <c r="P16" s="964"/>
      <c r="Q16" s="964"/>
      <c r="R16" s="964"/>
      <c r="S16" s="996"/>
      <c r="T16" s="55">
        <f t="shared" si="2"/>
        <v>0</v>
      </c>
      <c r="U16" s="326">
        <f t="shared" si="3"/>
        <v>0</v>
      </c>
      <c r="V16" s="13">
        <f t="shared" si="4"/>
        <v>0</v>
      </c>
      <c r="W16" s="1574"/>
      <c r="X16" s="1575"/>
    </row>
    <row r="17" spans="2:24" ht="18.75" x14ac:dyDescent="0.25">
      <c r="B17" s="593">
        <v>1000002870</v>
      </c>
      <c r="C17" s="570" t="s">
        <v>2406</v>
      </c>
      <c r="D17" s="565" t="s">
        <v>1747</v>
      </c>
      <c r="E17" s="566" t="s">
        <v>1747</v>
      </c>
      <c r="F17" s="566" t="s">
        <v>1886</v>
      </c>
      <c r="G17" s="567">
        <v>24</v>
      </c>
      <c r="H17" s="566">
        <v>89</v>
      </c>
      <c r="I17" s="567">
        <v>43.64</v>
      </c>
      <c r="J17" s="568">
        <f t="shared" si="1"/>
        <v>7.3707959999999995</v>
      </c>
      <c r="K17" s="995"/>
      <c r="L17" s="964"/>
      <c r="M17" s="964"/>
      <c r="N17" s="964"/>
      <c r="O17" s="964"/>
      <c r="P17" s="964"/>
      <c r="Q17" s="964"/>
      <c r="R17" s="964"/>
      <c r="S17" s="996"/>
      <c r="T17" s="55">
        <f t="shared" si="2"/>
        <v>0</v>
      </c>
      <c r="U17" s="326">
        <f t="shared" si="3"/>
        <v>0</v>
      </c>
      <c r="V17" s="13">
        <f t="shared" si="4"/>
        <v>0</v>
      </c>
      <c r="W17" s="1574"/>
      <c r="X17" s="1575"/>
    </row>
    <row r="18" spans="2:24" ht="18.75" x14ac:dyDescent="0.25">
      <c r="B18" s="593">
        <v>1000004108</v>
      </c>
      <c r="C18" s="570" t="s">
        <v>2407</v>
      </c>
      <c r="D18" s="565" t="s">
        <v>1747</v>
      </c>
      <c r="E18" s="566" t="s">
        <v>1747</v>
      </c>
      <c r="F18" s="566" t="s">
        <v>1886</v>
      </c>
      <c r="G18" s="567">
        <v>24</v>
      </c>
      <c r="H18" s="566">
        <v>177</v>
      </c>
      <c r="I18" s="567">
        <v>43.64</v>
      </c>
      <c r="J18" s="568">
        <f t="shared" si="1"/>
        <v>7.3707959999999995</v>
      </c>
      <c r="K18" s="995"/>
      <c r="L18" s="964"/>
      <c r="M18" s="964"/>
      <c r="N18" s="964"/>
      <c r="O18" s="964"/>
      <c r="P18" s="964"/>
      <c r="Q18" s="964"/>
      <c r="R18" s="964"/>
      <c r="S18" s="996"/>
      <c r="T18" s="55">
        <f t="shared" si="2"/>
        <v>0</v>
      </c>
      <c r="U18" s="326">
        <f t="shared" si="3"/>
        <v>0</v>
      </c>
      <c r="V18" s="13">
        <f t="shared" si="4"/>
        <v>0</v>
      </c>
      <c r="W18" s="1574"/>
      <c r="X18" s="1575"/>
    </row>
    <row r="19" spans="2:24" ht="18.75" x14ac:dyDescent="0.25">
      <c r="B19" s="593">
        <v>1000005962</v>
      </c>
      <c r="C19" s="570" t="s">
        <v>2408</v>
      </c>
      <c r="D19" s="565" t="s">
        <v>1747</v>
      </c>
      <c r="E19" s="566" t="s">
        <v>1747</v>
      </c>
      <c r="F19" s="566" t="s">
        <v>1886</v>
      </c>
      <c r="G19" s="567">
        <v>18</v>
      </c>
      <c r="H19" s="566">
        <v>113</v>
      </c>
      <c r="I19" s="567">
        <v>32.72</v>
      </c>
      <c r="J19" s="568">
        <f t="shared" si="1"/>
        <v>5.526408</v>
      </c>
      <c r="K19" s="995"/>
      <c r="L19" s="964"/>
      <c r="M19" s="964"/>
      <c r="N19" s="964"/>
      <c r="O19" s="964"/>
      <c r="P19" s="964"/>
      <c r="Q19" s="964"/>
      <c r="R19" s="964"/>
      <c r="S19" s="996"/>
      <c r="T19" s="55">
        <f t="shared" si="2"/>
        <v>0</v>
      </c>
      <c r="U19" s="326">
        <f t="shared" si="3"/>
        <v>0</v>
      </c>
      <c r="V19" s="13">
        <f t="shared" si="4"/>
        <v>0</v>
      </c>
      <c r="W19" s="1574"/>
      <c r="X19" s="1575"/>
    </row>
    <row r="20" spans="2:24" ht="18.75" x14ac:dyDescent="0.25">
      <c r="B20" s="593">
        <v>1000006188</v>
      </c>
      <c r="C20" s="570" t="s">
        <v>2409</v>
      </c>
      <c r="D20" s="565" t="s">
        <v>1747</v>
      </c>
      <c r="E20" s="566" t="s">
        <v>1747</v>
      </c>
      <c r="F20" s="566" t="s">
        <v>1886</v>
      </c>
      <c r="G20" s="567">
        <v>30</v>
      </c>
      <c r="H20" s="566">
        <v>189</v>
      </c>
      <c r="I20" s="567">
        <v>54.55</v>
      </c>
      <c r="J20" s="568">
        <f t="shared" si="1"/>
        <v>9.213495</v>
      </c>
      <c r="K20" s="995"/>
      <c r="L20" s="964"/>
      <c r="M20" s="964"/>
      <c r="N20" s="964"/>
      <c r="O20" s="964"/>
      <c r="P20" s="964"/>
      <c r="Q20" s="964"/>
      <c r="R20" s="964"/>
      <c r="S20" s="996"/>
      <c r="T20" s="55">
        <f t="shared" si="2"/>
        <v>0</v>
      </c>
      <c r="U20" s="326">
        <f t="shared" si="3"/>
        <v>0</v>
      </c>
      <c r="V20" s="13">
        <f t="shared" si="4"/>
        <v>0</v>
      </c>
      <c r="W20" s="1574"/>
      <c r="X20" s="1575"/>
    </row>
    <row r="21" spans="2:24" ht="18.75" x14ac:dyDescent="0.25">
      <c r="B21" s="593">
        <v>1000006639</v>
      </c>
      <c r="C21" s="570" t="s">
        <v>2410</v>
      </c>
      <c r="D21" s="565" t="s">
        <v>1747</v>
      </c>
      <c r="E21" s="566" t="s">
        <v>1747</v>
      </c>
      <c r="F21" s="566" t="s">
        <v>1886</v>
      </c>
      <c r="G21" s="567">
        <v>24</v>
      </c>
      <c r="H21" s="566">
        <v>158</v>
      </c>
      <c r="I21" s="567">
        <v>43.64</v>
      </c>
      <c r="J21" s="568">
        <f t="shared" si="1"/>
        <v>7.3707959999999995</v>
      </c>
      <c r="K21" s="995"/>
      <c r="L21" s="964"/>
      <c r="M21" s="964"/>
      <c r="N21" s="964"/>
      <c r="O21" s="964"/>
      <c r="P21" s="964"/>
      <c r="Q21" s="964"/>
      <c r="R21" s="964"/>
      <c r="S21" s="996"/>
      <c r="T21" s="55">
        <f t="shared" si="2"/>
        <v>0</v>
      </c>
      <c r="U21" s="326">
        <f t="shared" si="3"/>
        <v>0</v>
      </c>
      <c r="V21" s="13">
        <f t="shared" si="4"/>
        <v>0</v>
      </c>
      <c r="W21" s="1574"/>
      <c r="X21" s="1575"/>
    </row>
    <row r="22" spans="2:24" ht="18.75" x14ac:dyDescent="0.25">
      <c r="B22" s="593">
        <v>1000007470</v>
      </c>
      <c r="C22" s="570" t="s">
        <v>2411</v>
      </c>
      <c r="D22" s="565" t="s">
        <v>1747</v>
      </c>
      <c r="E22" s="566" t="s">
        <v>1747</v>
      </c>
      <c r="F22" s="566" t="s">
        <v>1886</v>
      </c>
      <c r="G22" s="567">
        <v>30</v>
      </c>
      <c r="H22" s="566">
        <v>227</v>
      </c>
      <c r="I22" s="567">
        <v>54.55</v>
      </c>
      <c r="J22" s="568">
        <f t="shared" si="1"/>
        <v>9.213495</v>
      </c>
      <c r="K22" s="995"/>
      <c r="L22" s="964"/>
      <c r="M22" s="964"/>
      <c r="N22" s="964"/>
      <c r="O22" s="964"/>
      <c r="P22" s="964"/>
      <c r="Q22" s="964"/>
      <c r="R22" s="964"/>
      <c r="S22" s="996"/>
      <c r="T22" s="55">
        <f t="shared" si="2"/>
        <v>0</v>
      </c>
      <c r="U22" s="326">
        <f t="shared" si="3"/>
        <v>0</v>
      </c>
      <c r="V22" s="13">
        <f t="shared" si="4"/>
        <v>0</v>
      </c>
      <c r="W22" s="1574"/>
      <c r="X22" s="1575"/>
    </row>
    <row r="23" spans="2:24" ht="30" x14ac:dyDescent="0.25">
      <c r="B23" s="593">
        <v>1000008063</v>
      </c>
      <c r="C23" s="570" t="s">
        <v>2412</v>
      </c>
      <c r="D23" s="565" t="s">
        <v>1747</v>
      </c>
      <c r="E23" s="566" t="s">
        <v>1747</v>
      </c>
      <c r="F23" s="566" t="s">
        <v>1886</v>
      </c>
      <c r="G23" s="567">
        <v>27</v>
      </c>
      <c r="H23" s="566">
        <v>180</v>
      </c>
      <c r="I23" s="567">
        <v>49.09</v>
      </c>
      <c r="J23" s="568">
        <f t="shared" si="1"/>
        <v>8.2913010000000007</v>
      </c>
      <c r="K23" s="995"/>
      <c r="L23" s="964"/>
      <c r="M23" s="964"/>
      <c r="N23" s="964"/>
      <c r="O23" s="964"/>
      <c r="P23" s="964"/>
      <c r="Q23" s="964"/>
      <c r="R23" s="964"/>
      <c r="S23" s="996"/>
      <c r="T23" s="55">
        <f t="shared" si="2"/>
        <v>0</v>
      </c>
      <c r="U23" s="326">
        <f t="shared" si="3"/>
        <v>0</v>
      </c>
      <c r="V23" s="13">
        <f t="shared" si="4"/>
        <v>0</v>
      </c>
      <c r="W23" s="1574"/>
      <c r="X23" s="1575"/>
    </row>
    <row r="24" spans="2:24" ht="18.75" x14ac:dyDescent="0.25">
      <c r="B24" s="592">
        <v>1000010772</v>
      </c>
      <c r="C24" s="570" t="s">
        <v>2413</v>
      </c>
      <c r="D24" s="565">
        <v>1</v>
      </c>
      <c r="E24" s="566">
        <v>1.25</v>
      </c>
      <c r="F24" s="566" t="s">
        <v>1747</v>
      </c>
      <c r="G24" s="567">
        <v>24</v>
      </c>
      <c r="H24" s="566">
        <v>128</v>
      </c>
      <c r="I24" s="567">
        <v>1.85</v>
      </c>
      <c r="J24" s="568">
        <f t="shared" si="1"/>
        <v>0.31246499999999999</v>
      </c>
      <c r="K24" s="995"/>
      <c r="L24" s="964"/>
      <c r="M24" s="964"/>
      <c r="N24" s="964"/>
      <c r="O24" s="964"/>
      <c r="P24" s="964"/>
      <c r="Q24" s="964"/>
      <c r="R24" s="964"/>
      <c r="S24" s="996"/>
      <c r="T24" s="55">
        <f t="shared" si="2"/>
        <v>0</v>
      </c>
      <c r="U24" s="326">
        <f t="shared" si="3"/>
        <v>0</v>
      </c>
      <c r="V24" s="13">
        <f t="shared" si="4"/>
        <v>0</v>
      </c>
      <c r="W24" s="1574"/>
      <c r="X24" s="1575"/>
    </row>
    <row r="25" spans="2:24" ht="18.75" x14ac:dyDescent="0.25">
      <c r="B25" s="593" t="s">
        <v>2414</v>
      </c>
      <c r="C25" s="570" t="s">
        <v>2415</v>
      </c>
      <c r="D25" s="565" t="s">
        <v>1747</v>
      </c>
      <c r="E25" s="566" t="s">
        <v>1747</v>
      </c>
      <c r="F25" s="566" t="s">
        <v>1886</v>
      </c>
      <c r="G25" s="567">
        <v>30</v>
      </c>
      <c r="H25" s="566">
        <v>235</v>
      </c>
      <c r="I25" s="567">
        <v>54.55</v>
      </c>
      <c r="J25" s="568">
        <f t="shared" si="1"/>
        <v>9.213495</v>
      </c>
      <c r="K25" s="995"/>
      <c r="L25" s="964"/>
      <c r="M25" s="964"/>
      <c r="N25" s="964"/>
      <c r="O25" s="964"/>
      <c r="P25" s="964"/>
      <c r="Q25" s="964"/>
      <c r="R25" s="964"/>
      <c r="S25" s="996"/>
      <c r="T25" s="55">
        <f t="shared" si="2"/>
        <v>0</v>
      </c>
      <c r="U25" s="326">
        <f t="shared" si="3"/>
        <v>0</v>
      </c>
      <c r="V25" s="13">
        <f t="shared" si="4"/>
        <v>0</v>
      </c>
      <c r="W25" s="1574"/>
      <c r="X25" s="1575"/>
    </row>
    <row r="26" spans="2:24" ht="18.75" x14ac:dyDescent="0.25">
      <c r="B26" s="593" t="s">
        <v>2416</v>
      </c>
      <c r="C26" s="570" t="s">
        <v>2417</v>
      </c>
      <c r="D26" s="565" t="s">
        <v>1747</v>
      </c>
      <c r="E26" s="566" t="s">
        <v>1747</v>
      </c>
      <c r="F26" s="566" t="s">
        <v>1886</v>
      </c>
      <c r="G26" s="567">
        <v>30</v>
      </c>
      <c r="H26" s="566">
        <v>203</v>
      </c>
      <c r="I26" s="567">
        <v>54.55</v>
      </c>
      <c r="J26" s="568">
        <f t="shared" si="1"/>
        <v>9.213495</v>
      </c>
      <c r="K26" s="995"/>
      <c r="L26" s="964"/>
      <c r="M26" s="964"/>
      <c r="N26" s="964"/>
      <c r="O26" s="964"/>
      <c r="P26" s="964"/>
      <c r="Q26" s="964"/>
      <c r="R26" s="964"/>
      <c r="S26" s="996"/>
      <c r="T26" s="55">
        <f t="shared" si="2"/>
        <v>0</v>
      </c>
      <c r="U26" s="326">
        <f t="shared" si="3"/>
        <v>0</v>
      </c>
      <c r="V26" s="13">
        <f t="shared" si="4"/>
        <v>0</v>
      </c>
      <c r="W26" s="1574"/>
      <c r="X26" s="1575"/>
    </row>
    <row r="27" spans="2:24" ht="18.75" x14ac:dyDescent="0.25">
      <c r="B27" s="593" t="s">
        <v>2418</v>
      </c>
      <c r="C27" s="570" t="s">
        <v>2419</v>
      </c>
      <c r="D27" s="565" t="s">
        <v>1747</v>
      </c>
      <c r="E27" s="566" t="s">
        <v>1747</v>
      </c>
      <c r="F27" s="566" t="s">
        <v>1886</v>
      </c>
      <c r="G27" s="567">
        <v>30</v>
      </c>
      <c r="H27" s="566">
        <v>157</v>
      </c>
      <c r="I27" s="567">
        <v>54.55</v>
      </c>
      <c r="J27" s="568">
        <f t="shared" si="1"/>
        <v>9.213495</v>
      </c>
      <c r="K27" s="995"/>
      <c r="L27" s="964"/>
      <c r="M27" s="964"/>
      <c r="N27" s="964"/>
      <c r="O27" s="964"/>
      <c r="P27" s="964"/>
      <c r="Q27" s="964"/>
      <c r="R27" s="964"/>
      <c r="S27" s="996"/>
      <c r="T27" s="55">
        <f t="shared" si="2"/>
        <v>0</v>
      </c>
      <c r="U27" s="326">
        <f t="shared" si="3"/>
        <v>0</v>
      </c>
      <c r="V27" s="13">
        <f t="shared" si="4"/>
        <v>0</v>
      </c>
      <c r="W27" s="1574"/>
      <c r="X27" s="1575"/>
    </row>
    <row r="28" spans="2:24" ht="18.75" x14ac:dyDescent="0.25">
      <c r="B28" s="593" t="s">
        <v>2420</v>
      </c>
      <c r="C28" s="570" t="s">
        <v>2421</v>
      </c>
      <c r="D28" s="565" t="s">
        <v>1747</v>
      </c>
      <c r="E28" s="566" t="s">
        <v>1747</v>
      </c>
      <c r="F28" s="566" t="s">
        <v>1886</v>
      </c>
      <c r="G28" s="567">
        <v>27</v>
      </c>
      <c r="H28" s="566">
        <v>134</v>
      </c>
      <c r="I28" s="567">
        <v>49.09</v>
      </c>
      <c r="J28" s="568">
        <f t="shared" si="1"/>
        <v>8.2913010000000007</v>
      </c>
      <c r="K28" s="995"/>
      <c r="L28" s="964"/>
      <c r="M28" s="964"/>
      <c r="N28" s="964"/>
      <c r="O28" s="964"/>
      <c r="P28" s="964"/>
      <c r="Q28" s="964"/>
      <c r="R28" s="964"/>
      <c r="S28" s="996"/>
      <c r="T28" s="55">
        <f t="shared" si="2"/>
        <v>0</v>
      </c>
      <c r="U28" s="326">
        <f t="shared" si="3"/>
        <v>0</v>
      </c>
      <c r="V28" s="13">
        <f t="shared" si="4"/>
        <v>0</v>
      </c>
      <c r="W28" s="1574"/>
      <c r="X28" s="1575"/>
    </row>
    <row r="29" spans="2:24" ht="18.75" x14ac:dyDescent="0.25">
      <c r="B29" s="593" t="s">
        <v>2422</v>
      </c>
      <c r="C29" s="570" t="s">
        <v>2423</v>
      </c>
      <c r="D29" s="565" t="s">
        <v>1747</v>
      </c>
      <c r="E29" s="566" t="s">
        <v>1747</v>
      </c>
      <c r="F29" s="566" t="s">
        <v>1886</v>
      </c>
      <c r="G29" s="567">
        <v>30</v>
      </c>
      <c r="H29" s="566">
        <v>150</v>
      </c>
      <c r="I29" s="567">
        <v>54.55</v>
      </c>
      <c r="J29" s="568">
        <f t="shared" si="1"/>
        <v>9.213495</v>
      </c>
      <c r="K29" s="995"/>
      <c r="L29" s="964"/>
      <c r="M29" s="964"/>
      <c r="N29" s="964"/>
      <c r="O29" s="964"/>
      <c r="P29" s="964"/>
      <c r="Q29" s="964"/>
      <c r="R29" s="964"/>
      <c r="S29" s="996"/>
      <c r="T29" s="55">
        <f t="shared" si="2"/>
        <v>0</v>
      </c>
      <c r="U29" s="326">
        <f t="shared" si="3"/>
        <v>0</v>
      </c>
      <c r="V29" s="13">
        <f t="shared" si="4"/>
        <v>0</v>
      </c>
      <c r="W29" s="1574"/>
      <c r="X29" s="1575"/>
    </row>
    <row r="30" spans="2:24" ht="18.75" x14ac:dyDescent="0.25">
      <c r="B30" s="593" t="s">
        <v>2424</v>
      </c>
      <c r="C30" s="570" t="s">
        <v>2425</v>
      </c>
      <c r="D30" s="565" t="s">
        <v>1747</v>
      </c>
      <c r="E30" s="566" t="s">
        <v>1747</v>
      </c>
      <c r="F30" s="566" t="s">
        <v>1886</v>
      </c>
      <c r="G30" s="567">
        <v>17</v>
      </c>
      <c r="H30" s="566">
        <v>94</v>
      </c>
      <c r="I30" s="567">
        <v>30.91</v>
      </c>
      <c r="J30" s="568">
        <f t="shared" si="1"/>
        <v>5.2206989999999998</v>
      </c>
      <c r="K30" s="995"/>
      <c r="L30" s="964"/>
      <c r="M30" s="964"/>
      <c r="N30" s="964"/>
      <c r="O30" s="964"/>
      <c r="P30" s="964"/>
      <c r="Q30" s="964"/>
      <c r="R30" s="964"/>
      <c r="S30" s="996"/>
      <c r="T30" s="55">
        <f t="shared" si="2"/>
        <v>0</v>
      </c>
      <c r="U30" s="326">
        <f t="shared" si="3"/>
        <v>0</v>
      </c>
      <c r="V30" s="13">
        <f t="shared" si="4"/>
        <v>0</v>
      </c>
      <c r="W30" s="1574"/>
      <c r="X30" s="1575"/>
    </row>
    <row r="31" spans="2:24" ht="18.75" x14ac:dyDescent="0.25">
      <c r="B31" s="593" t="s">
        <v>2426</v>
      </c>
      <c r="C31" s="570" t="s">
        <v>2427</v>
      </c>
      <c r="D31" s="565" t="s">
        <v>1747</v>
      </c>
      <c r="E31" s="566" t="s">
        <v>1747</v>
      </c>
      <c r="F31" s="566" t="s">
        <v>1886</v>
      </c>
      <c r="G31" s="567">
        <v>30</v>
      </c>
      <c r="H31" s="566">
        <v>194</v>
      </c>
      <c r="I31" s="567">
        <v>54.55</v>
      </c>
      <c r="J31" s="568">
        <f t="shared" si="1"/>
        <v>9.213495</v>
      </c>
      <c r="K31" s="995"/>
      <c r="L31" s="964"/>
      <c r="M31" s="964"/>
      <c r="N31" s="964"/>
      <c r="O31" s="964"/>
      <c r="P31" s="964"/>
      <c r="Q31" s="964"/>
      <c r="R31" s="964"/>
      <c r="S31" s="996"/>
      <c r="T31" s="55">
        <f t="shared" si="2"/>
        <v>0</v>
      </c>
      <c r="U31" s="326">
        <f t="shared" si="3"/>
        <v>0</v>
      </c>
      <c r="V31" s="13">
        <f t="shared" si="4"/>
        <v>0</v>
      </c>
      <c r="W31" s="1574"/>
      <c r="X31" s="1575"/>
    </row>
    <row r="32" spans="2:24" ht="18.75" x14ac:dyDescent="0.25">
      <c r="B32" s="593" t="s">
        <v>2428</v>
      </c>
      <c r="C32" s="570" t="s">
        <v>2429</v>
      </c>
      <c r="D32" s="565" t="s">
        <v>1747</v>
      </c>
      <c r="E32" s="566" t="s">
        <v>1747</v>
      </c>
      <c r="F32" s="566" t="s">
        <v>1886</v>
      </c>
      <c r="G32" s="567">
        <v>30</v>
      </c>
      <c r="H32" s="566">
        <v>170</v>
      </c>
      <c r="I32" s="567">
        <v>54.55</v>
      </c>
      <c r="J32" s="568">
        <f t="shared" si="1"/>
        <v>9.213495</v>
      </c>
      <c r="K32" s="995"/>
      <c r="L32" s="964"/>
      <c r="M32" s="964"/>
      <c r="N32" s="964"/>
      <c r="O32" s="964"/>
      <c r="P32" s="964"/>
      <c r="Q32" s="964"/>
      <c r="R32" s="964"/>
      <c r="S32" s="996"/>
      <c r="T32" s="55">
        <f t="shared" si="2"/>
        <v>0</v>
      </c>
      <c r="U32" s="326">
        <f t="shared" si="3"/>
        <v>0</v>
      </c>
      <c r="V32" s="13">
        <f t="shared" si="4"/>
        <v>0</v>
      </c>
      <c r="W32" s="1574"/>
      <c r="X32" s="1575"/>
    </row>
    <row r="33" spans="2:24" ht="18.75" x14ac:dyDescent="0.25">
      <c r="B33" s="593" t="s">
        <v>2430</v>
      </c>
      <c r="C33" s="570" t="s">
        <v>2431</v>
      </c>
      <c r="D33" s="565" t="s">
        <v>1747</v>
      </c>
      <c r="E33" s="566" t="s">
        <v>1747</v>
      </c>
      <c r="F33" s="566" t="s">
        <v>1886</v>
      </c>
      <c r="G33" s="567">
        <v>30</v>
      </c>
      <c r="H33" s="566">
        <v>200</v>
      </c>
      <c r="I33" s="567">
        <v>54.55</v>
      </c>
      <c r="J33" s="568">
        <f t="shared" si="1"/>
        <v>9.213495</v>
      </c>
      <c r="K33" s="995"/>
      <c r="L33" s="964"/>
      <c r="M33" s="964"/>
      <c r="N33" s="964"/>
      <c r="O33" s="964"/>
      <c r="P33" s="964"/>
      <c r="Q33" s="964"/>
      <c r="R33" s="964"/>
      <c r="S33" s="996"/>
      <c r="T33" s="55">
        <f t="shared" si="2"/>
        <v>0</v>
      </c>
      <c r="U33" s="326">
        <f t="shared" si="3"/>
        <v>0</v>
      </c>
      <c r="V33" s="13">
        <f t="shared" si="4"/>
        <v>0</v>
      </c>
      <c r="W33" s="1574"/>
      <c r="X33" s="1575"/>
    </row>
    <row r="34" spans="2:24" ht="18.75" x14ac:dyDescent="0.25">
      <c r="B34" s="592" t="s">
        <v>2432</v>
      </c>
      <c r="C34" s="570" t="s">
        <v>2433</v>
      </c>
      <c r="D34" s="565" t="s">
        <v>1747</v>
      </c>
      <c r="E34" s="566" t="s">
        <v>1747</v>
      </c>
      <c r="F34" s="566" t="s">
        <v>1886</v>
      </c>
      <c r="G34" s="567">
        <v>30</v>
      </c>
      <c r="H34" s="566">
        <v>243</v>
      </c>
      <c r="I34" s="567">
        <v>54.55</v>
      </c>
      <c r="J34" s="568">
        <f t="shared" si="1"/>
        <v>9.213495</v>
      </c>
      <c r="K34" s="995"/>
      <c r="L34" s="964"/>
      <c r="M34" s="964"/>
      <c r="N34" s="964"/>
      <c r="O34" s="964"/>
      <c r="P34" s="964"/>
      <c r="Q34" s="964"/>
      <c r="R34" s="964"/>
      <c r="S34" s="996"/>
      <c r="T34" s="55">
        <f t="shared" si="2"/>
        <v>0</v>
      </c>
      <c r="U34" s="326">
        <f t="shared" si="3"/>
        <v>0</v>
      </c>
      <c r="V34" s="13">
        <f t="shared" si="4"/>
        <v>0</v>
      </c>
      <c r="W34" s="1574"/>
      <c r="X34" s="1575"/>
    </row>
    <row r="35" spans="2:24" ht="18.75" x14ac:dyDescent="0.25">
      <c r="B35" s="593" t="s">
        <v>2434</v>
      </c>
      <c r="C35" s="570" t="s">
        <v>2435</v>
      </c>
      <c r="D35" s="565" t="s">
        <v>1747</v>
      </c>
      <c r="E35" s="566" t="s">
        <v>1747</v>
      </c>
      <c r="F35" s="566" t="s">
        <v>1886</v>
      </c>
      <c r="G35" s="567">
        <v>30</v>
      </c>
      <c r="H35" s="566">
        <v>192</v>
      </c>
      <c r="I35" s="567">
        <v>54.55</v>
      </c>
      <c r="J35" s="568">
        <f t="shared" si="1"/>
        <v>9.213495</v>
      </c>
      <c r="K35" s="995"/>
      <c r="L35" s="964"/>
      <c r="M35" s="964"/>
      <c r="N35" s="964"/>
      <c r="O35" s="964"/>
      <c r="P35" s="964"/>
      <c r="Q35" s="964"/>
      <c r="R35" s="964"/>
      <c r="S35" s="996"/>
      <c r="T35" s="55">
        <f t="shared" si="2"/>
        <v>0</v>
      </c>
      <c r="U35" s="326">
        <f t="shared" si="3"/>
        <v>0</v>
      </c>
      <c r="V35" s="13">
        <f t="shared" si="4"/>
        <v>0</v>
      </c>
      <c r="W35" s="1574"/>
      <c r="X35" s="1575"/>
    </row>
    <row r="36" spans="2:24" ht="18.75" x14ac:dyDescent="0.25">
      <c r="B36" s="593" t="s">
        <v>2436</v>
      </c>
      <c r="C36" s="570" t="s">
        <v>2437</v>
      </c>
      <c r="D36" s="565" t="s">
        <v>1747</v>
      </c>
      <c r="E36" s="566" t="s">
        <v>1747</v>
      </c>
      <c r="F36" s="566" t="s">
        <v>1886</v>
      </c>
      <c r="G36" s="567">
        <v>27</v>
      </c>
      <c r="H36" s="566">
        <v>142</v>
      </c>
      <c r="I36" s="567">
        <v>49.09</v>
      </c>
      <c r="J36" s="568">
        <f t="shared" si="1"/>
        <v>8.2913010000000007</v>
      </c>
      <c r="K36" s="995"/>
      <c r="L36" s="964"/>
      <c r="M36" s="964"/>
      <c r="N36" s="964"/>
      <c r="O36" s="964"/>
      <c r="P36" s="964"/>
      <c r="Q36" s="964"/>
      <c r="R36" s="964"/>
      <c r="S36" s="996"/>
      <c r="T36" s="55">
        <f t="shared" si="2"/>
        <v>0</v>
      </c>
      <c r="U36" s="326">
        <f t="shared" si="3"/>
        <v>0</v>
      </c>
      <c r="V36" s="13">
        <f t="shared" si="4"/>
        <v>0</v>
      </c>
      <c r="W36" s="1574"/>
      <c r="X36" s="1575"/>
    </row>
    <row r="37" spans="2:24" ht="18.75" x14ac:dyDescent="0.25">
      <c r="B37" s="592" t="s">
        <v>2438</v>
      </c>
      <c r="C37" s="570" t="s">
        <v>2439</v>
      </c>
      <c r="D37" s="565" t="s">
        <v>1747</v>
      </c>
      <c r="E37" s="566" t="s">
        <v>1747</v>
      </c>
      <c r="F37" s="566" t="s">
        <v>1886</v>
      </c>
      <c r="G37" s="567">
        <v>24</v>
      </c>
      <c r="H37" s="566">
        <v>160</v>
      </c>
      <c r="I37" s="567">
        <v>43.64</v>
      </c>
      <c r="J37" s="568">
        <f t="shared" si="1"/>
        <v>7.3707959999999995</v>
      </c>
      <c r="K37" s="995"/>
      <c r="L37" s="964"/>
      <c r="M37" s="964"/>
      <c r="N37" s="964"/>
      <c r="O37" s="964"/>
      <c r="P37" s="964"/>
      <c r="Q37" s="964"/>
      <c r="R37" s="964"/>
      <c r="S37" s="996"/>
      <c r="T37" s="55">
        <f t="shared" si="2"/>
        <v>0</v>
      </c>
      <c r="U37" s="326">
        <f t="shared" si="3"/>
        <v>0</v>
      </c>
      <c r="V37" s="13">
        <f t="shared" si="4"/>
        <v>0</v>
      </c>
      <c r="W37" s="1574"/>
      <c r="X37" s="1575"/>
    </row>
    <row r="38" spans="2:24" ht="18.75" x14ac:dyDescent="0.25">
      <c r="B38" s="593" t="s">
        <v>2440</v>
      </c>
      <c r="C38" s="570" t="s">
        <v>2441</v>
      </c>
      <c r="D38" s="565" t="s">
        <v>1747</v>
      </c>
      <c r="E38" s="566" t="s">
        <v>1747</v>
      </c>
      <c r="F38" s="566" t="s">
        <v>1886</v>
      </c>
      <c r="G38" s="567">
        <v>24</v>
      </c>
      <c r="H38" s="566">
        <v>89</v>
      </c>
      <c r="I38" s="567">
        <v>43.64</v>
      </c>
      <c r="J38" s="568">
        <f t="shared" si="1"/>
        <v>7.3707959999999995</v>
      </c>
      <c r="K38" s="995"/>
      <c r="L38" s="964"/>
      <c r="M38" s="964"/>
      <c r="N38" s="964"/>
      <c r="O38" s="964"/>
      <c r="P38" s="964"/>
      <c r="Q38" s="964"/>
      <c r="R38" s="964"/>
      <c r="S38" s="996"/>
      <c r="T38" s="55">
        <f t="shared" si="2"/>
        <v>0</v>
      </c>
      <c r="U38" s="326">
        <f t="shared" si="3"/>
        <v>0</v>
      </c>
      <c r="V38" s="13">
        <f t="shared" si="4"/>
        <v>0</v>
      </c>
      <c r="W38" s="1574"/>
      <c r="X38" s="1575"/>
    </row>
    <row r="39" spans="2:24" ht="18.75" x14ac:dyDescent="0.25">
      <c r="B39" s="592">
        <v>1000007965</v>
      </c>
      <c r="C39" s="570" t="s">
        <v>2442</v>
      </c>
      <c r="D39" s="565" t="s">
        <v>1747</v>
      </c>
      <c r="E39" s="566" t="s">
        <v>1747</v>
      </c>
      <c r="F39" s="566" t="s">
        <v>1886</v>
      </c>
      <c r="G39" s="567">
        <v>24</v>
      </c>
      <c r="H39" s="566">
        <v>181</v>
      </c>
      <c r="I39" s="567">
        <v>43.64</v>
      </c>
      <c r="J39" s="568">
        <f t="shared" si="1"/>
        <v>7.3707959999999995</v>
      </c>
      <c r="K39" s="995"/>
      <c r="L39" s="964"/>
      <c r="M39" s="964"/>
      <c r="N39" s="964"/>
      <c r="O39" s="964"/>
      <c r="P39" s="964"/>
      <c r="Q39" s="964"/>
      <c r="R39" s="964"/>
      <c r="S39" s="996"/>
      <c r="T39" s="55">
        <f t="shared" si="2"/>
        <v>0</v>
      </c>
      <c r="U39" s="326">
        <f t="shared" si="3"/>
        <v>0</v>
      </c>
      <c r="V39" s="13">
        <f t="shared" si="4"/>
        <v>0</v>
      </c>
      <c r="W39" s="1574"/>
      <c r="X39" s="1575"/>
    </row>
    <row r="40" spans="2:24" ht="33.75" customHeight="1" x14ac:dyDescent="0.25">
      <c r="B40" s="593" t="s">
        <v>2443</v>
      </c>
      <c r="C40" s="570" t="s">
        <v>2444</v>
      </c>
      <c r="D40" s="565" t="s">
        <v>1747</v>
      </c>
      <c r="E40" s="566" t="s">
        <v>1747</v>
      </c>
      <c r="F40" s="566" t="s">
        <v>1886</v>
      </c>
      <c r="G40" s="567">
        <v>16</v>
      </c>
      <c r="H40" s="566">
        <v>83</v>
      </c>
      <c r="I40" s="567">
        <v>20</v>
      </c>
      <c r="J40" s="568">
        <f t="shared" si="1"/>
        <v>3.3780000000000001</v>
      </c>
      <c r="K40" s="995"/>
      <c r="L40" s="964"/>
      <c r="M40" s="964"/>
      <c r="N40" s="964"/>
      <c r="O40" s="964"/>
      <c r="P40" s="964"/>
      <c r="Q40" s="964"/>
      <c r="R40" s="964"/>
      <c r="S40" s="996"/>
      <c r="T40" s="55">
        <f t="shared" si="2"/>
        <v>0</v>
      </c>
      <c r="U40" s="326">
        <f t="shared" si="3"/>
        <v>0</v>
      </c>
      <c r="V40" s="13">
        <f t="shared" si="4"/>
        <v>0</v>
      </c>
      <c r="W40" s="1574"/>
      <c r="X40" s="1575"/>
    </row>
    <row r="41" spans="2:24" ht="18.75" x14ac:dyDescent="0.25">
      <c r="B41" s="592" t="s">
        <v>2445</v>
      </c>
      <c r="C41" s="570" t="s">
        <v>2446</v>
      </c>
      <c r="D41" s="565" t="s">
        <v>1747</v>
      </c>
      <c r="E41" s="566" t="s">
        <v>1747</v>
      </c>
      <c r="F41" s="566" t="s">
        <v>1886</v>
      </c>
      <c r="G41" s="567">
        <v>24</v>
      </c>
      <c r="H41" s="566">
        <v>181</v>
      </c>
      <c r="I41" s="567">
        <v>43.64</v>
      </c>
      <c r="J41" s="568">
        <f t="shared" si="1"/>
        <v>7.3707959999999995</v>
      </c>
      <c r="K41" s="995"/>
      <c r="L41" s="964"/>
      <c r="M41" s="964"/>
      <c r="N41" s="964"/>
      <c r="O41" s="964"/>
      <c r="P41" s="964"/>
      <c r="Q41" s="964"/>
      <c r="R41" s="964"/>
      <c r="S41" s="996"/>
      <c r="T41" s="55">
        <f t="shared" si="2"/>
        <v>0</v>
      </c>
      <c r="U41" s="326">
        <f t="shared" si="3"/>
        <v>0</v>
      </c>
      <c r="V41" s="13">
        <f t="shared" si="4"/>
        <v>0</v>
      </c>
      <c r="W41" s="1574"/>
      <c r="X41" s="1575"/>
    </row>
    <row r="42" spans="2:24" ht="18.75" x14ac:dyDescent="0.25">
      <c r="B42" s="592" t="s">
        <v>2447</v>
      </c>
      <c r="C42" s="570" t="s">
        <v>2448</v>
      </c>
      <c r="D42" s="565" t="s">
        <v>1747</v>
      </c>
      <c r="E42" s="566" t="s">
        <v>1747</v>
      </c>
      <c r="F42" s="566" t="s">
        <v>1886</v>
      </c>
      <c r="G42" s="567">
        <v>27</v>
      </c>
      <c r="H42" s="566">
        <v>191</v>
      </c>
      <c r="I42" s="567">
        <v>49.09</v>
      </c>
      <c r="J42" s="568">
        <f t="shared" si="1"/>
        <v>8.2913010000000007</v>
      </c>
      <c r="K42" s="995"/>
      <c r="L42" s="964"/>
      <c r="M42" s="964"/>
      <c r="N42" s="964"/>
      <c r="O42" s="964"/>
      <c r="P42" s="964"/>
      <c r="Q42" s="964"/>
      <c r="R42" s="964"/>
      <c r="S42" s="996"/>
      <c r="T42" s="55">
        <f t="shared" si="2"/>
        <v>0</v>
      </c>
      <c r="U42" s="326">
        <f t="shared" si="3"/>
        <v>0</v>
      </c>
      <c r="V42" s="13">
        <f t="shared" si="4"/>
        <v>0</v>
      </c>
      <c r="W42" s="1574"/>
      <c r="X42" s="1575"/>
    </row>
    <row r="43" spans="2:24" ht="18.75" x14ac:dyDescent="0.25">
      <c r="B43" s="592" t="s">
        <v>2449</v>
      </c>
      <c r="C43" s="570" t="s">
        <v>2450</v>
      </c>
      <c r="D43" s="565" t="s">
        <v>1747</v>
      </c>
      <c r="E43" s="566" t="s">
        <v>1747</v>
      </c>
      <c r="F43" s="566" t="s">
        <v>1886</v>
      </c>
      <c r="G43" s="567">
        <v>18</v>
      </c>
      <c r="H43" s="566">
        <v>74</v>
      </c>
      <c r="I43" s="567">
        <v>32.729999999999997</v>
      </c>
      <c r="J43" s="568">
        <f t="shared" si="1"/>
        <v>5.5280969999999989</v>
      </c>
      <c r="K43" s="995"/>
      <c r="L43" s="964"/>
      <c r="M43" s="964"/>
      <c r="N43" s="964"/>
      <c r="O43" s="964"/>
      <c r="P43" s="964"/>
      <c r="Q43" s="964"/>
      <c r="R43" s="964"/>
      <c r="S43" s="996"/>
      <c r="T43" s="55">
        <f t="shared" ref="T43:T44" si="5">SUM(K43:S43)</f>
        <v>0</v>
      </c>
      <c r="U43" s="326">
        <f t="shared" ref="U43:U44" si="6">T43*I43</f>
        <v>0</v>
      </c>
      <c r="V43" s="13">
        <f t="shared" ref="V43:V44" si="7">U43*$S$7</f>
        <v>0</v>
      </c>
      <c r="W43" s="1574"/>
      <c r="X43" s="1575"/>
    </row>
    <row r="44" spans="2:24" ht="18.75" x14ac:dyDescent="0.25">
      <c r="B44" s="593" t="s">
        <v>2451</v>
      </c>
      <c r="C44" s="570" t="s">
        <v>2452</v>
      </c>
      <c r="D44" s="565" t="s">
        <v>1747</v>
      </c>
      <c r="E44" s="566" t="s">
        <v>1747</v>
      </c>
      <c r="F44" s="566" t="s">
        <v>1886</v>
      </c>
      <c r="G44" s="567">
        <v>30</v>
      </c>
      <c r="H44" s="566">
        <v>194</v>
      </c>
      <c r="I44" s="567">
        <v>54.55</v>
      </c>
      <c r="J44" s="568">
        <f t="shared" si="1"/>
        <v>9.213495</v>
      </c>
      <c r="K44" s="995"/>
      <c r="L44" s="964"/>
      <c r="M44" s="964"/>
      <c r="N44" s="964"/>
      <c r="O44" s="964"/>
      <c r="P44" s="964"/>
      <c r="Q44" s="964"/>
      <c r="R44" s="964"/>
      <c r="S44" s="996"/>
      <c r="T44" s="55">
        <f t="shared" si="5"/>
        <v>0</v>
      </c>
      <c r="U44" s="326">
        <f t="shared" si="6"/>
        <v>0</v>
      </c>
      <c r="V44" s="13">
        <f t="shared" si="7"/>
        <v>0</v>
      </c>
      <c r="W44" s="1574"/>
      <c r="X44" s="1575"/>
    </row>
    <row r="45" spans="2:24" ht="19.5" thickBot="1" x14ac:dyDescent="0.3">
      <c r="B45" s="717" t="s">
        <v>2453</v>
      </c>
      <c r="C45" s="583" t="s">
        <v>2454</v>
      </c>
      <c r="D45" s="584" t="s">
        <v>1747</v>
      </c>
      <c r="E45" s="585" t="s">
        <v>1747</v>
      </c>
      <c r="F45" s="585" t="s">
        <v>1886</v>
      </c>
      <c r="G45" s="587">
        <v>24</v>
      </c>
      <c r="H45" s="585">
        <v>194</v>
      </c>
      <c r="I45" s="587">
        <v>43.64</v>
      </c>
      <c r="J45" s="588">
        <f>$S$7*I45</f>
        <v>7.3707959999999995</v>
      </c>
      <c r="K45" s="1000"/>
      <c r="L45" s="983"/>
      <c r="M45" s="983"/>
      <c r="N45" s="983"/>
      <c r="O45" s="983"/>
      <c r="P45" s="983"/>
      <c r="Q45" s="983"/>
      <c r="R45" s="983"/>
      <c r="S45" s="1001"/>
      <c r="T45" s="418">
        <f>SUM(K45:S45)</f>
        <v>0</v>
      </c>
      <c r="U45" s="335">
        <f>T45*I45</f>
        <v>0</v>
      </c>
      <c r="V45" s="23">
        <f>U45*$S$7</f>
        <v>0</v>
      </c>
      <c r="W45" s="1597"/>
      <c r="X45" s="1598"/>
    </row>
    <row r="46" spans="2:24" ht="23.85" customHeight="1" thickTop="1" x14ac:dyDescent="0.25">
      <c r="B46" s="1514" t="s">
        <v>1743</v>
      </c>
      <c r="C46" s="1515"/>
      <c r="D46" s="1515"/>
      <c r="E46" s="1515"/>
      <c r="F46" s="1515"/>
      <c r="G46" s="1515"/>
      <c r="H46" s="1515"/>
      <c r="I46" s="1515"/>
      <c r="J46" s="1515"/>
      <c r="K46" s="1515"/>
      <c r="L46" s="1515"/>
      <c r="M46" s="1515"/>
      <c r="N46" s="1515"/>
      <c r="O46" s="1515"/>
      <c r="P46" s="1515"/>
      <c r="Q46" s="1515"/>
      <c r="R46" s="1515"/>
      <c r="S46" s="1515"/>
      <c r="T46" s="1515"/>
      <c r="U46" s="1515"/>
      <c r="V46" s="1515"/>
      <c r="W46" s="1515"/>
      <c r="X46" s="1516"/>
    </row>
    <row r="47" spans="2:24" ht="23.85" customHeight="1" x14ac:dyDescent="0.25">
      <c r="B47" s="1514"/>
      <c r="C47" s="1515"/>
      <c r="D47" s="1515"/>
      <c r="E47" s="1515"/>
      <c r="F47" s="1515"/>
      <c r="G47" s="1515"/>
      <c r="H47" s="1515"/>
      <c r="I47" s="1515"/>
      <c r="J47" s="1515"/>
      <c r="K47" s="1515"/>
      <c r="L47" s="1515"/>
      <c r="M47" s="1515"/>
      <c r="N47" s="1515"/>
      <c r="O47" s="1515"/>
      <c r="P47" s="1515"/>
      <c r="Q47" s="1515"/>
      <c r="R47" s="1515"/>
      <c r="S47" s="1515"/>
      <c r="T47" s="1515"/>
      <c r="U47" s="1515"/>
      <c r="V47" s="1515"/>
      <c r="W47" s="1515"/>
      <c r="X47" s="1516"/>
    </row>
    <row r="48" spans="2:24" ht="0.75" customHeight="1" x14ac:dyDescent="0.25">
      <c r="B48" s="1514"/>
      <c r="C48" s="1515"/>
      <c r="D48" s="1515"/>
      <c r="E48" s="1515"/>
      <c r="F48" s="1515"/>
      <c r="G48" s="1515"/>
      <c r="H48" s="1515"/>
      <c r="I48" s="1515"/>
      <c r="J48" s="1515"/>
      <c r="K48" s="1515"/>
      <c r="L48" s="1515"/>
      <c r="M48" s="1515"/>
      <c r="N48" s="1515"/>
      <c r="O48" s="1515"/>
      <c r="P48" s="1515"/>
      <c r="Q48" s="1515"/>
      <c r="R48" s="1515"/>
      <c r="S48" s="1515"/>
      <c r="T48" s="1515"/>
      <c r="U48" s="1515"/>
      <c r="V48" s="1515"/>
      <c r="W48" s="1515"/>
      <c r="X48" s="1516"/>
    </row>
    <row r="49" spans="2:24" ht="33.75" customHeight="1" thickBot="1" x14ac:dyDescent="0.3">
      <c r="B49" s="1517"/>
      <c r="C49" s="1518"/>
      <c r="D49" s="1518"/>
      <c r="E49" s="1518"/>
      <c r="F49" s="1518"/>
      <c r="G49" s="1518"/>
      <c r="H49" s="1518"/>
      <c r="I49" s="1518"/>
      <c r="J49" s="1518"/>
      <c r="K49" s="1518"/>
      <c r="L49" s="1518"/>
      <c r="M49" s="1518"/>
      <c r="N49" s="1518"/>
      <c r="O49" s="1518"/>
      <c r="P49" s="1518"/>
      <c r="Q49" s="1518"/>
      <c r="R49" s="1518"/>
      <c r="S49" s="1518"/>
      <c r="T49" s="1518"/>
      <c r="U49" s="1518"/>
      <c r="V49" s="1518"/>
      <c r="W49" s="1518"/>
      <c r="X49" s="1519"/>
    </row>
    <row r="50" spans="2:24" ht="58.5" customHeight="1" thickTop="1" thickBot="1" x14ac:dyDescent="0.3">
      <c r="B50" s="1564"/>
      <c r="C50" s="1564"/>
      <c r="D50" s="1564"/>
      <c r="E50" s="1564"/>
      <c r="F50" s="1564"/>
      <c r="G50" s="1564"/>
      <c r="H50" s="1564"/>
      <c r="I50" s="1564"/>
      <c r="J50" s="1564"/>
      <c r="K50" s="1564"/>
      <c r="L50" s="1564"/>
      <c r="M50" s="1564"/>
      <c r="N50" s="1564"/>
      <c r="O50" s="1564"/>
      <c r="P50" s="1564"/>
      <c r="Q50" s="1564"/>
      <c r="R50" s="1564"/>
      <c r="S50" s="1564"/>
      <c r="T50" s="1564"/>
      <c r="U50" s="1564"/>
      <c r="V50" s="1564"/>
      <c r="W50" s="1564"/>
      <c r="X50" s="1564"/>
    </row>
    <row r="51" spans="2:24" ht="24" x14ac:dyDescent="0.4">
      <c r="C51" s="1546" t="s">
        <v>1744</v>
      </c>
      <c r="D51" s="1547"/>
      <c r="E51" s="1547"/>
      <c r="F51" s="1547"/>
      <c r="G51" s="1548"/>
    </row>
    <row r="52" spans="2:24" x14ac:dyDescent="0.25">
      <c r="C52" s="1549"/>
      <c r="D52" s="1550"/>
      <c r="E52" s="1550"/>
      <c r="F52" s="1550"/>
      <c r="G52" s="1551"/>
    </row>
    <row r="53" spans="2:24" x14ac:dyDescent="0.25">
      <c r="C53" s="1552"/>
      <c r="D53" s="1553"/>
      <c r="E53" s="1553"/>
      <c r="F53" s="1553"/>
      <c r="G53" s="1554"/>
    </row>
    <row r="54" spans="2:24" x14ac:dyDescent="0.25">
      <c r="C54" s="1552"/>
      <c r="D54" s="1553"/>
      <c r="E54" s="1553"/>
      <c r="F54" s="1553"/>
      <c r="G54" s="1554"/>
    </row>
    <row r="55" spans="2:24" ht="15.75" thickBot="1" x14ac:dyDescent="0.3">
      <c r="C55" s="1555"/>
      <c r="D55" s="1556"/>
      <c r="E55" s="1556"/>
      <c r="F55" s="1556"/>
      <c r="G55" s="1557"/>
    </row>
  </sheetData>
  <sheetProtection formatCells="0" formatColumns="0" formatRows="0" insertColumns="0" insertRows="0" insertHyperlinks="0" deleteRows="0" sort="0" autoFilter="0"/>
  <mergeCells count="29">
    <mergeCell ref="A1:Y1"/>
    <mergeCell ref="C51:G51"/>
    <mergeCell ref="C52:G55"/>
    <mergeCell ref="B2:P2"/>
    <mergeCell ref="Q2:X4"/>
    <mergeCell ref="B3:P3"/>
    <mergeCell ref="B4:C4"/>
    <mergeCell ref="D4:J4"/>
    <mergeCell ref="K4:M4"/>
    <mergeCell ref="B10:X10"/>
    <mergeCell ref="B11:X11"/>
    <mergeCell ref="W15:X45"/>
    <mergeCell ref="B46:X47"/>
    <mergeCell ref="B48:X49"/>
    <mergeCell ref="B8:B9"/>
    <mergeCell ref="E8:J8"/>
    <mergeCell ref="L8:Q8"/>
    <mergeCell ref="B50:X50"/>
    <mergeCell ref="N4:P4"/>
    <mergeCell ref="B5:X5"/>
    <mergeCell ref="B6:X6"/>
    <mergeCell ref="B7:J7"/>
    <mergeCell ref="L7:N7"/>
    <mergeCell ref="O7:R7"/>
    <mergeCell ref="T7:X7"/>
    <mergeCell ref="L9:Q9"/>
    <mergeCell ref="S9:X9"/>
    <mergeCell ref="S8:X8"/>
    <mergeCell ref="E9:J9"/>
  </mergeCells>
  <conditionalFormatting sqref="B2:B1048576">
    <cfRule type="duplicateValues" dxfId="102" priority="1"/>
  </conditionalFormatting>
  <pageMargins left="0.25" right="0.25" top="0.75" bottom="0.75" header="0.3" footer="0.3"/>
  <pageSetup scale="3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C746B-41F5-49A5-9916-968D72EE4ADC}">
  <sheetPr codeName="Sheet6">
    <tabColor rgb="FFFFFF00"/>
    <pageSetUpPr fitToPage="1"/>
  </sheetPr>
  <dimension ref="A1:S142"/>
  <sheetViews>
    <sheetView tabSelected="1" zoomScale="70" zoomScaleNormal="70" workbookViewId="0">
      <selection activeCell="G5" sqref="G5"/>
    </sheetView>
  </sheetViews>
  <sheetFormatPr defaultColWidth="16" defaultRowHeight="15" x14ac:dyDescent="0.25"/>
  <cols>
    <col min="1" max="1" width="17.7109375" style="144" customWidth="1"/>
    <col min="2" max="2" width="15.7109375" style="144" customWidth="1"/>
    <col min="3" max="3" width="20.85546875" style="144" customWidth="1"/>
    <col min="4" max="4" width="16" style="144"/>
    <col min="5" max="5" width="16" style="144" customWidth="1"/>
    <col min="6" max="6" width="16" style="144"/>
    <col min="7" max="7" width="19.7109375" style="144" bestFit="1" customWidth="1"/>
    <col min="8" max="9" width="16" style="144"/>
    <col min="10" max="10" width="29" style="144" customWidth="1"/>
    <col min="11" max="16384" width="16" style="144"/>
  </cols>
  <sheetData>
    <row r="1" spans="1:19" ht="371.25" customHeight="1" thickTop="1" thickBot="1" x14ac:dyDescent="0.65">
      <c r="A1" s="1347" t="s">
        <v>1461</v>
      </c>
      <c r="B1" s="1348"/>
      <c r="C1" s="1348"/>
      <c r="D1" s="1348"/>
      <c r="E1" s="1348"/>
      <c r="F1" s="1348"/>
      <c r="G1" s="1348"/>
      <c r="H1" s="1348"/>
      <c r="I1" s="1348"/>
      <c r="J1" s="1349"/>
      <c r="K1" s="1070"/>
      <c r="L1" s="1117"/>
      <c r="M1" s="1070"/>
      <c r="N1" s="1070"/>
      <c r="O1" s="1070"/>
      <c r="P1" s="1070"/>
      <c r="Q1" s="1070"/>
      <c r="R1" s="1070"/>
      <c r="S1" s="348"/>
    </row>
    <row r="2" spans="1:19" ht="252" customHeight="1" thickTop="1" x14ac:dyDescent="0.75">
      <c r="A2" s="1291"/>
      <c r="B2" s="1292"/>
      <c r="C2" s="1292"/>
      <c r="D2" s="1292"/>
      <c r="E2" s="1292"/>
      <c r="F2" s="1292"/>
      <c r="G2" s="1292"/>
      <c r="H2" s="1292"/>
      <c r="I2" s="1292"/>
      <c r="J2" s="1293"/>
    </row>
    <row r="3" spans="1:19" ht="30" customHeight="1" thickBot="1" x14ac:dyDescent="0.3">
      <c r="A3" s="1294"/>
      <c r="B3" s="1295"/>
      <c r="C3" s="1295"/>
      <c r="D3" s="1295"/>
      <c r="E3" s="1295"/>
      <c r="F3" s="1295"/>
      <c r="G3" s="1295"/>
      <c r="H3" s="1295"/>
      <c r="I3" s="1295"/>
      <c r="J3" s="1296"/>
    </row>
    <row r="4" spans="1:19" ht="39" customHeight="1" x14ac:dyDescent="0.25">
      <c r="A4" s="1260">
        <v>1</v>
      </c>
      <c r="B4" s="1271" t="s">
        <v>1462</v>
      </c>
      <c r="C4" s="1271"/>
      <c r="D4" s="1272" t="s">
        <v>610</v>
      </c>
      <c r="E4" s="1273"/>
      <c r="F4" s="1274" t="s">
        <v>1463</v>
      </c>
      <c r="G4" s="1274"/>
      <c r="H4" s="1275" t="str">
        <f>IF(D4="","",VLOOKUP(D4,'DATA 26 27'!A:B,2,FALSE))</f>
        <v>JOPLIN SCHOOLS</v>
      </c>
      <c r="I4" s="1275"/>
      <c r="J4" s="1276"/>
    </row>
    <row r="5" spans="1:19" ht="39.75" customHeight="1" thickBot="1" x14ac:dyDescent="0.3">
      <c r="A5" s="1260"/>
      <c r="B5" s="1277" t="s">
        <v>1464</v>
      </c>
      <c r="C5" s="1277"/>
      <c r="D5" s="208" t="str">
        <f>IF(D4="",0,VLOOKUP(D4,'DATA 26 27'!A:K,7,FALSE))</f>
        <v>TBD</v>
      </c>
      <c r="E5" s="1278" t="s">
        <v>1465</v>
      </c>
      <c r="F5" s="1278"/>
      <c r="G5" s="207" t="s">
        <v>25</v>
      </c>
      <c r="H5" s="1252" t="s">
        <v>1466</v>
      </c>
      <c r="I5" s="1252"/>
      <c r="J5" s="206" t="s">
        <v>25</v>
      </c>
    </row>
    <row r="6" spans="1:19" ht="24.75" customHeight="1" thickTop="1" thickBot="1" x14ac:dyDescent="0.3">
      <c r="A6" s="202"/>
      <c r="B6" s="1267"/>
      <c r="C6" s="1267"/>
      <c r="D6" s="1267"/>
      <c r="E6" s="1267"/>
      <c r="F6" s="1267"/>
      <c r="G6" s="1267"/>
      <c r="H6" s="1267"/>
      <c r="I6" s="1267"/>
      <c r="J6" s="1268"/>
    </row>
    <row r="7" spans="1:19" ht="24.75" customHeight="1" thickTop="1" thickBot="1" x14ac:dyDescent="0.35">
      <c r="A7" s="1269">
        <v>2</v>
      </c>
      <c r="B7" s="1259" t="s">
        <v>1467</v>
      </c>
      <c r="C7" s="1259"/>
      <c r="D7" s="1253"/>
      <c r="E7" s="1254"/>
      <c r="F7" s="1254"/>
      <c r="G7" s="205" t="s">
        <v>1468</v>
      </c>
      <c r="H7" s="1253"/>
      <c r="I7" s="1254"/>
      <c r="J7" s="1255"/>
    </row>
    <row r="8" spans="1:19" ht="24.75" customHeight="1" thickTop="1" thickBot="1" x14ac:dyDescent="0.35">
      <c r="A8" s="1270"/>
      <c r="B8" s="1256" t="s">
        <v>1469</v>
      </c>
      <c r="C8" s="1256"/>
      <c r="D8" s="1257"/>
      <c r="E8" s="1258"/>
      <c r="F8" s="1258"/>
      <c r="G8" s="203" t="s">
        <v>1470</v>
      </c>
      <c r="H8" s="1127"/>
      <c r="I8" s="203" t="s">
        <v>1471</v>
      </c>
      <c r="J8" s="959"/>
    </row>
    <row r="9" spans="1:19" ht="24.75" customHeight="1" thickTop="1" x14ac:dyDescent="0.3">
      <c r="A9" s="1260">
        <v>3</v>
      </c>
      <c r="B9" s="1261" t="s">
        <v>1472</v>
      </c>
      <c r="C9" s="1261"/>
      <c r="D9" s="1262"/>
      <c r="E9" s="1263"/>
      <c r="F9" s="1263"/>
      <c r="G9" s="204" t="s">
        <v>1468</v>
      </c>
      <c r="H9" s="1262"/>
      <c r="I9" s="1263"/>
      <c r="J9" s="1264"/>
    </row>
    <row r="10" spans="1:19" ht="24.75" customHeight="1" thickBot="1" x14ac:dyDescent="0.35">
      <c r="A10" s="1260"/>
      <c r="B10" s="1256" t="s">
        <v>1469</v>
      </c>
      <c r="C10" s="1256"/>
      <c r="D10" s="1265"/>
      <c r="E10" s="1266"/>
      <c r="F10" s="1266"/>
      <c r="G10" s="203" t="s">
        <v>1470</v>
      </c>
      <c r="H10" s="1127"/>
      <c r="I10" s="203" t="s">
        <v>1471</v>
      </c>
      <c r="J10" s="959"/>
    </row>
    <row r="11" spans="1:19" ht="16.5" thickTop="1" thickBot="1" x14ac:dyDescent="0.3">
      <c r="A11" s="202"/>
      <c r="B11" s="201"/>
      <c r="C11" s="201"/>
      <c r="D11" s="201"/>
      <c r="E11" s="201"/>
      <c r="F11" s="201"/>
      <c r="G11" s="201"/>
      <c r="H11" s="201"/>
      <c r="I11" s="201"/>
      <c r="J11" s="200"/>
    </row>
    <row r="12" spans="1:19" ht="67.150000000000006" customHeight="1" thickTop="1" thickBot="1" x14ac:dyDescent="0.3">
      <c r="A12" s="1219" t="s">
        <v>1473</v>
      </c>
      <c r="B12" s="1219"/>
      <c r="C12" s="1219"/>
      <c r="D12" s="1219"/>
      <c r="E12" s="1219"/>
      <c r="F12" s="1219"/>
      <c r="G12" s="1219"/>
      <c r="H12" s="1219"/>
      <c r="I12" s="1219"/>
      <c r="J12" s="1220"/>
    </row>
    <row r="13" spans="1:19" ht="76.5" customHeight="1" thickTop="1" thickBot="1" x14ac:dyDescent="0.3">
      <c r="A13" s="199"/>
      <c r="B13" s="1071" t="str">
        <f t="shared" ref="B13:J13" si="0">IF(OR(B15=0,B15&gt;9),"OKAY","MUST ORDER NO LESS THAN 10 CASES")</f>
        <v>OKAY</v>
      </c>
      <c r="C13" s="1072" t="str">
        <f t="shared" si="0"/>
        <v>OKAY</v>
      </c>
      <c r="D13" s="1072" t="str">
        <f t="shared" si="0"/>
        <v>OKAY</v>
      </c>
      <c r="E13" s="1072" t="str">
        <f t="shared" si="0"/>
        <v>OKAY</v>
      </c>
      <c r="F13" s="1072" t="str">
        <f t="shared" si="0"/>
        <v>OKAY</v>
      </c>
      <c r="G13" s="1072" t="str">
        <f t="shared" si="0"/>
        <v>OKAY</v>
      </c>
      <c r="H13" s="1072" t="str">
        <f t="shared" si="0"/>
        <v>OKAY</v>
      </c>
      <c r="I13" s="1072" t="str">
        <f t="shared" si="0"/>
        <v>OKAY</v>
      </c>
      <c r="J13" s="1073" t="str">
        <f t="shared" si="0"/>
        <v>OKAY</v>
      </c>
    </row>
    <row r="14" spans="1:19" ht="25.5" thickTop="1" thickBot="1" x14ac:dyDescent="0.3">
      <c r="A14" s="198" t="s">
        <v>1474</v>
      </c>
      <c r="B14" s="197" t="s">
        <v>1417</v>
      </c>
      <c r="C14" s="196" t="s">
        <v>1418</v>
      </c>
      <c r="D14" s="196" t="s">
        <v>1419</v>
      </c>
      <c r="E14" s="196" t="s">
        <v>1420</v>
      </c>
      <c r="F14" s="196" t="s">
        <v>1421</v>
      </c>
      <c r="G14" s="196" t="s">
        <v>1422</v>
      </c>
      <c r="H14" s="196" t="s">
        <v>1423</v>
      </c>
      <c r="I14" s="196" t="s">
        <v>1424</v>
      </c>
      <c r="J14" s="195" t="s">
        <v>1425</v>
      </c>
    </row>
    <row r="15" spans="1:19" ht="59.25" customHeight="1" thickTop="1" thickBot="1" x14ac:dyDescent="0.3">
      <c r="A15" s="194" t="s">
        <v>1475</v>
      </c>
      <c r="B15" s="193">
        <f>'10case minimum'!B37</f>
        <v>0</v>
      </c>
      <c r="C15" s="192">
        <f>'10case minimum'!C37</f>
        <v>0</v>
      </c>
      <c r="D15" s="192">
        <f>'10case minimum'!D37</f>
        <v>0</v>
      </c>
      <c r="E15" s="192">
        <f>'10case minimum'!E37</f>
        <v>0</v>
      </c>
      <c r="F15" s="192">
        <f>'10case minimum'!F37</f>
        <v>0</v>
      </c>
      <c r="G15" s="192">
        <f>'10case minimum'!G37</f>
        <v>0</v>
      </c>
      <c r="H15" s="192">
        <f>'10case minimum'!H37</f>
        <v>0</v>
      </c>
      <c r="I15" s="192">
        <f>'10case minimum'!I37</f>
        <v>0</v>
      </c>
      <c r="J15" s="191">
        <f>'10case minimum'!J37</f>
        <v>0</v>
      </c>
    </row>
    <row r="16" spans="1:19" ht="60" customHeight="1" thickTop="1" thickBot="1" x14ac:dyDescent="0.3">
      <c r="A16" s="190" t="s">
        <v>1476</v>
      </c>
      <c r="B16" s="189" t="str">
        <f>IFERROR(IF(VLOOKUP($D$4,'DATA 26 27'!$A:$K,11,FALSE)="Public",#REF!*'Overview Sheet'!B15,#REF!*B15),"")</f>
        <v/>
      </c>
      <c r="C16" s="189" t="str">
        <f>IFERROR(IF(VLOOKUP($D$4,'DATA 26 27'!$A:$K,11,FALSE)="Public",#REF!*'Overview Sheet'!C15,#REF!*C15),"")</f>
        <v/>
      </c>
      <c r="D16" s="189" t="str">
        <f>IFERROR(IF(VLOOKUP($D$4,'DATA 26 27'!$A:$K,11,FALSE)="Public",#REF!*'Overview Sheet'!D15,#REF!*D15),"")</f>
        <v/>
      </c>
      <c r="E16" s="189" t="str">
        <f>IFERROR(IF(VLOOKUP($D$4,'DATA 26 27'!$A:$K,11,FALSE)="Public",#REF!*'Overview Sheet'!E15,#REF!*E15),"")</f>
        <v/>
      </c>
      <c r="F16" s="189" t="str">
        <f>IFERROR(IF(VLOOKUP($D$4,'DATA 26 27'!$A:$K,11,FALSE)="Public",#REF!*'Overview Sheet'!F15,#REF!*F15),"")</f>
        <v/>
      </c>
      <c r="G16" s="189" t="str">
        <f>IFERROR(IF(VLOOKUP($D$4,'DATA 26 27'!$A:$K,11,FALSE)="Public",#REF!*'Overview Sheet'!G15,#REF!*G15),"")</f>
        <v/>
      </c>
      <c r="H16" s="189" t="str">
        <f>IFERROR(IF(VLOOKUP($D$4,'DATA 26 27'!$A:$K,11,FALSE)="Public",#REF!*'Overview Sheet'!H15,#REF!*H15),"")</f>
        <v/>
      </c>
      <c r="I16" s="189" t="str">
        <f>IFERROR(IF(VLOOKUP($D$4,'DATA 26 27'!$A:$K,11,FALSE)="Public",#REF!*'Overview Sheet'!I15,#REF!*I15),"")</f>
        <v/>
      </c>
      <c r="J16" s="188" t="str">
        <f>IFERROR(IF(VLOOKUP($D$4,'DATA 26 27'!$A:$K,11,FALSE)="Public",#REF!*'Overview Sheet'!J15,#REF!*J15),"")</f>
        <v/>
      </c>
    </row>
    <row r="17" spans="1:10" ht="27.75" thickTop="1" thickBot="1" x14ac:dyDescent="0.3">
      <c r="A17" s="187"/>
      <c r="B17" s="186"/>
      <c r="C17" s="185"/>
      <c r="D17" s="185"/>
      <c r="E17" s="184"/>
      <c r="F17" s="183"/>
      <c r="G17" s="1249" t="s">
        <v>1477</v>
      </c>
      <c r="H17" s="1249"/>
      <c r="I17" s="1249"/>
      <c r="J17" s="182">
        <f>SUM(B16:J16)</f>
        <v>0</v>
      </c>
    </row>
    <row r="18" spans="1:10" ht="15" customHeight="1" thickTop="1" thickBot="1" x14ac:dyDescent="0.3">
      <c r="A18" s="1221"/>
      <c r="B18" s="1221"/>
      <c r="C18" s="1221"/>
      <c r="D18" s="1221"/>
      <c r="E18" s="1221"/>
      <c r="F18" s="1221"/>
      <c r="G18" s="1221"/>
      <c r="H18" s="1221"/>
      <c r="I18" s="1221"/>
      <c r="J18" s="1222"/>
    </row>
    <row r="19" spans="1:10" ht="23.25" customHeight="1" thickTop="1" thickBot="1" x14ac:dyDescent="0.3">
      <c r="A19" s="1330">
        <v>4</v>
      </c>
      <c r="B19" s="1223" t="s">
        <v>1478</v>
      </c>
      <c r="C19" s="1223"/>
      <c r="D19" s="1223"/>
      <c r="E19" s="1223"/>
      <c r="F19" s="1223"/>
      <c r="G19" s="1223"/>
      <c r="H19" s="1223"/>
      <c r="I19" s="1223"/>
      <c r="J19" s="1224"/>
    </row>
    <row r="20" spans="1:10" ht="66" customHeight="1" thickTop="1" thickBot="1" x14ac:dyDescent="0.3">
      <c r="A20" s="1330"/>
      <c r="B20" s="1225" t="s">
        <v>1479</v>
      </c>
      <c r="C20" s="1225"/>
      <c r="D20" s="1225"/>
      <c r="E20" s="1225"/>
      <c r="F20" s="1225"/>
      <c r="G20" s="1225"/>
      <c r="H20" s="1225"/>
      <c r="I20" s="1225"/>
      <c r="J20" s="1226"/>
    </row>
    <row r="21" spans="1:10" ht="53.25" customHeight="1" thickTop="1" thickBot="1" x14ac:dyDescent="0.3">
      <c r="A21" s="1330"/>
      <c r="B21" s="1331" t="str">
        <f>_xlfn.CONCAT("Beginning in August for the ",'Total Sheet'!B2," school year, public schools will be billed $",'Total Sheet'!B34," per case delivery fee by Gold Star Foods for Direct Delivery and Fee For Service items.  The estimated delivery fee for non-public schools is $",'Total Sheet'!B35," per case for Direct Delivery (Brown Box) and Fee For Service items.")</f>
        <v>Beginning in August for the 26-27 school year, public schools will be billed $2.30 per case delivery fee by Gold Star Foods for Direct Delivery and Fee For Service items.  The estimated delivery fee for non-public schools is $5.36 per case for Direct Delivery (Brown Box) and Fee For Service items.</v>
      </c>
      <c r="C21" s="1331"/>
      <c r="D21" s="1331"/>
      <c r="E21" s="1331"/>
      <c r="F21" s="1331"/>
      <c r="G21" s="1331"/>
      <c r="H21" s="1331"/>
      <c r="I21" s="1331"/>
      <c r="J21" s="1332"/>
    </row>
    <row r="22" spans="1:10" ht="30" customHeight="1" thickTop="1" thickBot="1" x14ac:dyDescent="0.5">
      <c r="A22" s="1232" t="s">
        <v>1480</v>
      </c>
      <c r="B22" s="1233"/>
      <c r="C22" s="1233"/>
      <c r="D22" s="1233"/>
      <c r="E22" s="1233"/>
      <c r="F22" s="1233"/>
      <c r="G22" s="1233"/>
      <c r="H22" s="1233"/>
      <c r="I22" s="1233"/>
      <c r="J22" s="1234"/>
    </row>
    <row r="23" spans="1:10" ht="30" customHeight="1" thickBot="1" x14ac:dyDescent="0.3">
      <c r="A23" s="1244" t="s">
        <v>1481</v>
      </c>
      <c r="B23" s="1245"/>
      <c r="C23" s="1245"/>
      <c r="D23" s="1245"/>
      <c r="E23" s="1245"/>
      <c r="F23" s="1245"/>
      <c r="G23" s="1245"/>
      <c r="H23" s="1245"/>
      <c r="I23" s="1245"/>
      <c r="J23" s="1246"/>
    </row>
    <row r="24" spans="1:10" ht="30" customHeight="1" thickTop="1" x14ac:dyDescent="0.3">
      <c r="A24" s="1247" t="s">
        <v>1427</v>
      </c>
      <c r="B24" s="1243" t="s">
        <v>1482</v>
      </c>
      <c r="C24" s="1243"/>
      <c r="D24" s="1227" t="s">
        <v>1483</v>
      </c>
      <c r="E24" s="1227"/>
      <c r="F24" s="1227"/>
      <c r="G24" s="1227"/>
      <c r="H24" s="1227"/>
      <c r="I24" s="1228" t="s">
        <v>1484</v>
      </c>
      <c r="J24" s="1229"/>
    </row>
    <row r="25" spans="1:10" ht="30" customHeight="1" thickBot="1" x14ac:dyDescent="0.3">
      <c r="A25" s="1248"/>
      <c r="B25" s="1279">
        <f>'Direct Delivery'!P86</f>
        <v>0</v>
      </c>
      <c r="C25" s="1279"/>
      <c r="D25" s="1280" t="s">
        <v>1427</v>
      </c>
      <c r="E25" s="1281"/>
      <c r="F25" s="1281"/>
      <c r="G25" s="1281"/>
      <c r="H25" s="1281"/>
      <c r="I25" s="1282">
        <f>'Direct Delivery'!R86</f>
        <v>0</v>
      </c>
      <c r="J25" s="1283"/>
    </row>
    <row r="26" spans="1:10" ht="30" customHeight="1" thickTop="1" x14ac:dyDescent="0.45">
      <c r="A26" s="1235" t="s">
        <v>1485</v>
      </c>
      <c r="B26" s="1236"/>
      <c r="C26" s="1236"/>
      <c r="D26" s="1236"/>
      <c r="E26" s="1236"/>
      <c r="F26" s="1236"/>
      <c r="G26" s="1236"/>
      <c r="H26" s="1236"/>
      <c r="I26" s="1236"/>
      <c r="J26" s="1237"/>
    </row>
    <row r="27" spans="1:10" ht="30" customHeight="1" thickBot="1" x14ac:dyDescent="0.3">
      <c r="A27" s="1238" t="s">
        <v>1486</v>
      </c>
      <c r="B27" s="1239"/>
      <c r="C27" s="1239"/>
      <c r="D27" s="1239"/>
      <c r="E27" s="1239"/>
      <c r="F27" s="1239"/>
      <c r="G27" s="1239"/>
      <c r="H27" s="1239"/>
      <c r="I27" s="1239"/>
      <c r="J27" s="1240"/>
    </row>
    <row r="28" spans="1:10" ht="30" customHeight="1" thickTop="1" x14ac:dyDescent="0.3">
      <c r="A28" s="1241" t="s">
        <v>1487</v>
      </c>
      <c r="B28" s="1243" t="s">
        <v>1488</v>
      </c>
      <c r="C28" s="1243"/>
      <c r="D28" s="1227" t="s">
        <v>1483</v>
      </c>
      <c r="E28" s="1227"/>
      <c r="F28" s="1227"/>
      <c r="G28" s="1227"/>
      <c r="H28" s="1227"/>
      <c r="I28" s="1228" t="s">
        <v>1484</v>
      </c>
      <c r="J28" s="1229"/>
    </row>
    <row r="29" spans="1:10" ht="30" customHeight="1" thickBot="1" x14ac:dyDescent="0.35">
      <c r="A29" s="1242"/>
      <c r="B29" s="1284"/>
      <c r="C29" s="1284"/>
      <c r="D29" s="1285" t="s">
        <v>1487</v>
      </c>
      <c r="E29" s="1286"/>
      <c r="F29" s="1286"/>
      <c r="G29" s="1286"/>
      <c r="H29" s="1286"/>
      <c r="I29" s="1201">
        <f>'DoD Fresh'!C9</f>
        <v>0</v>
      </c>
      <c r="J29" s="1202"/>
    </row>
    <row r="30" spans="1:10" ht="31.5" customHeight="1" thickTop="1" x14ac:dyDescent="0.25">
      <c r="A30" s="1287" t="s">
        <v>1489</v>
      </c>
      <c r="B30" s="1287"/>
      <c r="C30" s="1287"/>
      <c r="D30" s="1287"/>
      <c r="E30" s="1287"/>
      <c r="F30" s="1287"/>
      <c r="G30" s="1287"/>
      <c r="H30" s="1287"/>
      <c r="I30" s="1287"/>
      <c r="J30" s="1288"/>
    </row>
    <row r="31" spans="1:10" ht="42.75" customHeight="1" thickBot="1" x14ac:dyDescent="0.3">
      <c r="A31" s="1250" t="s">
        <v>1490</v>
      </c>
      <c r="B31" s="1250"/>
      <c r="C31" s="1250"/>
      <c r="D31" s="1250"/>
      <c r="E31" s="1250"/>
      <c r="F31" s="1250"/>
      <c r="G31" s="1250"/>
      <c r="H31" s="1250"/>
      <c r="I31" s="1250"/>
      <c r="J31" s="1251"/>
    </row>
    <row r="32" spans="1:10" ht="18.95" customHeight="1" thickTop="1" x14ac:dyDescent="0.3">
      <c r="A32" s="1042" t="s">
        <v>1491</v>
      </c>
      <c r="B32" s="1243" t="s">
        <v>1482</v>
      </c>
      <c r="C32" s="1227"/>
      <c r="D32" s="1227" t="s">
        <v>1483</v>
      </c>
      <c r="E32" s="1227"/>
      <c r="F32" s="1227"/>
      <c r="G32" s="1227"/>
      <c r="H32" s="1227"/>
      <c r="I32" s="1228" t="s">
        <v>1484</v>
      </c>
      <c r="J32" s="1229"/>
    </row>
    <row r="33" spans="1:10" ht="18.95" customHeight="1" x14ac:dyDescent="0.3">
      <c r="A33" s="1217" t="s">
        <v>1492</v>
      </c>
      <c r="B33" s="1211">
        <f>'IFS - Beef (FFS)'!T8</f>
        <v>0</v>
      </c>
      <c r="C33" s="1212"/>
      <c r="D33" s="1205" t="s">
        <v>1493</v>
      </c>
      <c r="E33" s="1206"/>
      <c r="F33" s="1206"/>
      <c r="G33" s="1206"/>
      <c r="H33" s="1206"/>
      <c r="I33" s="1191">
        <f>'IFS - Beef (FFS)'!V8</f>
        <v>0</v>
      </c>
      <c r="J33" s="1192"/>
    </row>
    <row r="34" spans="1:10" ht="18.95" customHeight="1" x14ac:dyDescent="0.3">
      <c r="A34" s="1218"/>
      <c r="B34" s="1211">
        <f>'J.T.M. - Beef (FFS)'!T8</f>
        <v>0</v>
      </c>
      <c r="C34" s="1212"/>
      <c r="D34" s="1215" t="s">
        <v>1494</v>
      </c>
      <c r="E34" s="1216"/>
      <c r="F34" s="1216"/>
      <c r="G34" s="1216"/>
      <c r="H34" s="1216"/>
      <c r="I34" s="1191">
        <f>'J.T.M. - Beef (FFS)'!V8</f>
        <v>0</v>
      </c>
      <c r="J34" s="1192"/>
    </row>
    <row r="35" spans="1:10" ht="17.100000000000001" customHeight="1" x14ac:dyDescent="0.25">
      <c r="A35" s="181"/>
      <c r="B35" s="180"/>
      <c r="C35" s="180"/>
      <c r="D35" s="180"/>
      <c r="E35" s="180"/>
      <c r="F35" s="180"/>
      <c r="G35" s="180"/>
      <c r="H35" s="180"/>
      <c r="I35" s="180"/>
      <c r="J35" s="179"/>
    </row>
    <row r="36" spans="1:10" ht="18.95" customHeight="1" x14ac:dyDescent="0.3">
      <c r="A36" s="1217" t="s">
        <v>1495</v>
      </c>
      <c r="B36" s="1188">
        <f>'Brookwood - Pork (FFS)'!T8</f>
        <v>0</v>
      </c>
      <c r="C36" s="1188"/>
      <c r="D36" s="1189" t="s">
        <v>1496</v>
      </c>
      <c r="E36" s="1190"/>
      <c r="F36" s="1190"/>
      <c r="G36" s="1190"/>
      <c r="H36" s="1190"/>
      <c r="I36" s="1191">
        <f>'Brookwood - Pork (FFS)'!V8</f>
        <v>0</v>
      </c>
      <c r="J36" s="1192"/>
    </row>
    <row r="37" spans="1:10" ht="18.95" customHeight="1" x14ac:dyDescent="0.3">
      <c r="A37" s="1218"/>
      <c r="B37" s="1188">
        <f>'J.T.M. - Pork (FFS)'!T8</f>
        <v>0</v>
      </c>
      <c r="C37" s="1188"/>
      <c r="D37" s="1189" t="s">
        <v>1494</v>
      </c>
      <c r="E37" s="1190"/>
      <c r="F37" s="1190"/>
      <c r="G37" s="1190"/>
      <c r="H37" s="1190"/>
      <c r="I37" s="1191">
        <f>'J.T.M. - Pork (FFS)'!V8</f>
        <v>0</v>
      </c>
      <c r="J37" s="1192"/>
    </row>
    <row r="38" spans="1:10" ht="18.95" customHeight="1" x14ac:dyDescent="0.3">
      <c r="A38" s="1218"/>
      <c r="B38" s="1188">
        <f>'Nick''s Famous BBQ (FFS)'!T8</f>
        <v>0</v>
      </c>
      <c r="C38" s="1188"/>
      <c r="D38" s="1189" t="s">
        <v>1452</v>
      </c>
      <c r="E38" s="1190"/>
      <c r="F38" s="1190"/>
      <c r="G38" s="1190"/>
      <c r="H38" s="1190"/>
      <c r="I38" s="1194">
        <f>'Nick''s Famous BBQ (FFS)'!V8</f>
        <v>0</v>
      </c>
      <c r="J38" s="1192"/>
    </row>
    <row r="39" spans="1:10" ht="17.100000000000001" customHeight="1" x14ac:dyDescent="0.25">
      <c r="A39" s="181"/>
      <c r="B39" s="180"/>
      <c r="C39" s="180"/>
      <c r="D39" s="180"/>
      <c r="E39" s="180"/>
      <c r="F39" s="180"/>
      <c r="G39" s="180"/>
      <c r="H39" s="180"/>
      <c r="I39" s="180"/>
      <c r="J39" s="179"/>
    </row>
    <row r="40" spans="1:10" ht="18.95" customHeight="1" x14ac:dyDescent="0.3">
      <c r="A40" s="1217" t="s">
        <v>1497</v>
      </c>
      <c r="B40" s="1297">
        <f>'IFS - 100103 Chicken (FFS)'!T8</f>
        <v>0</v>
      </c>
      <c r="C40" s="1297"/>
      <c r="D40" s="1298" t="s">
        <v>1498</v>
      </c>
      <c r="E40" s="1299"/>
      <c r="F40" s="1299"/>
      <c r="G40" s="1299"/>
      <c r="H40" s="1299"/>
      <c r="I40" s="1230">
        <f>'IFS - 100103 Chicken (FFS)'!V8</f>
        <v>0</v>
      </c>
      <c r="J40" s="1231"/>
    </row>
    <row r="41" spans="1:10" ht="18.95" customHeight="1" x14ac:dyDescent="0.3">
      <c r="A41" s="1218"/>
      <c r="B41" s="1188">
        <f>'IFS - 100113 Chicken (FFS)'!T8</f>
        <v>0</v>
      </c>
      <c r="C41" s="1188"/>
      <c r="D41" s="1189" t="s">
        <v>1499</v>
      </c>
      <c r="E41" s="1190"/>
      <c r="F41" s="1190"/>
      <c r="G41" s="1190"/>
      <c r="H41" s="1190"/>
      <c r="I41" s="1191">
        <f>'IFS - 100113 Chicken (FFS)'!V8</f>
        <v>0</v>
      </c>
      <c r="J41" s="1192"/>
    </row>
    <row r="42" spans="1:10" ht="18.95" customHeight="1" x14ac:dyDescent="0.3">
      <c r="A42" s="1218"/>
      <c r="B42" s="1188">
        <f>'Gold Creek (FFS)'!T8</f>
        <v>0</v>
      </c>
      <c r="C42" s="1188"/>
      <c r="D42" s="1189" t="s">
        <v>1434</v>
      </c>
      <c r="E42" s="1190"/>
      <c r="F42" s="1190"/>
      <c r="G42" s="1190"/>
      <c r="H42" s="1190"/>
      <c r="I42" s="1191">
        <f>'Gold Creek (FFS)'!V8</f>
        <v>0</v>
      </c>
      <c r="J42" s="1192"/>
    </row>
    <row r="43" spans="1:10" ht="18.95" customHeight="1" x14ac:dyDescent="0.3">
      <c r="A43" s="1218"/>
      <c r="B43" s="1188">
        <f>'Rich Chicks (FFS)'!T8</f>
        <v>0</v>
      </c>
      <c r="C43" s="1188"/>
      <c r="D43" s="1189" t="s">
        <v>1455</v>
      </c>
      <c r="E43" s="1190"/>
      <c r="F43" s="1190"/>
      <c r="G43" s="1190"/>
      <c r="H43" s="1190"/>
      <c r="I43" s="1191">
        <f>'Rich Chicks (FFS)'!V8</f>
        <v>0</v>
      </c>
      <c r="J43" s="1192"/>
    </row>
    <row r="44" spans="1:10" ht="18.95" customHeight="1" x14ac:dyDescent="0.3">
      <c r="A44" s="1218"/>
      <c r="B44" s="1188">
        <f>'Pilgrims-GoldKist (FFS)'!T8</f>
        <v>0</v>
      </c>
      <c r="C44" s="1188"/>
      <c r="D44" s="1189" t="s">
        <v>1453</v>
      </c>
      <c r="E44" s="1190"/>
      <c r="F44" s="1190"/>
      <c r="G44" s="1190"/>
      <c r="H44" s="1190"/>
      <c r="I44" s="1191">
        <f>'Pilgrims-GoldKist (FFS)'!V8</f>
        <v>0</v>
      </c>
      <c r="J44" s="1192"/>
    </row>
    <row r="45" spans="1:10" ht="18.95" customHeight="1" x14ac:dyDescent="0.3">
      <c r="A45" s="1218"/>
      <c r="B45" s="1188">
        <f>'Yangs 5th Taste (FFS)'!T8</f>
        <v>0</v>
      </c>
      <c r="C45" s="1188"/>
      <c r="D45" s="1189" t="s">
        <v>1459</v>
      </c>
      <c r="E45" s="1190"/>
      <c r="F45" s="1190"/>
      <c r="G45" s="1190"/>
      <c r="H45" s="1190"/>
      <c r="I45" s="1194">
        <f>'Yangs 5th Taste (FFS)'!V8</f>
        <v>0</v>
      </c>
      <c r="J45" s="1192"/>
    </row>
    <row r="46" spans="1:10" ht="17.100000000000001" customHeight="1" x14ac:dyDescent="0.25">
      <c r="A46" s="178"/>
      <c r="B46" s="177"/>
      <c r="C46" s="177"/>
      <c r="D46" s="177"/>
      <c r="E46" s="177"/>
      <c r="F46" s="177"/>
      <c r="G46" s="177"/>
      <c r="H46" s="177"/>
      <c r="I46" s="177"/>
      <c r="J46" s="176"/>
    </row>
    <row r="47" spans="1:10" ht="18.95" customHeight="1" x14ac:dyDescent="0.3">
      <c r="A47" s="1217" t="s">
        <v>1500</v>
      </c>
      <c r="B47" s="1188">
        <f>'Brookwood - Turkey (FFS)'!T8</f>
        <v>0</v>
      </c>
      <c r="C47" s="1188"/>
      <c r="D47" s="1189" t="s">
        <v>1496</v>
      </c>
      <c r="E47" s="1190"/>
      <c r="F47" s="1190"/>
      <c r="G47" s="1190"/>
      <c r="H47" s="1190"/>
      <c r="I47" s="1191">
        <f>'Brookwood - Turkey (FFS)'!V8</f>
        <v>0</v>
      </c>
      <c r="J47" s="1192"/>
    </row>
    <row r="48" spans="1:10" ht="18.95" customHeight="1" x14ac:dyDescent="0.3">
      <c r="A48" s="1218"/>
      <c r="B48" s="1188">
        <f>'Hormel-Jennie-O (FFS)'!T8</f>
        <v>0</v>
      </c>
      <c r="C48" s="1188"/>
      <c r="D48" s="1189" t="s">
        <v>1501</v>
      </c>
      <c r="E48" s="1190"/>
      <c r="F48" s="1190"/>
      <c r="G48" s="1190"/>
      <c r="H48" s="1190"/>
      <c r="I48" s="1191">
        <f>'Hormel-Jennie-O (FFS)'!V8</f>
        <v>0</v>
      </c>
      <c r="J48" s="1192"/>
    </row>
    <row r="49" spans="1:10" ht="18.95" customHeight="1" x14ac:dyDescent="0.3">
      <c r="A49" s="1218"/>
      <c r="B49" s="1188">
        <f>'J.T.M - Turkey (FFS)'!T8</f>
        <v>0</v>
      </c>
      <c r="C49" s="1188"/>
      <c r="D49" s="1189" t="s">
        <v>1494</v>
      </c>
      <c r="E49" s="1190"/>
      <c r="F49" s="1190"/>
      <c r="G49" s="1190"/>
      <c r="H49" s="1190"/>
      <c r="I49" s="1191">
        <f>'J.T.M - Turkey (FFS)'!V8</f>
        <v>0</v>
      </c>
      <c r="J49" s="1192"/>
    </row>
    <row r="50" spans="1:10" ht="17.100000000000001" customHeight="1" x14ac:dyDescent="0.25">
      <c r="A50" s="178"/>
      <c r="B50" s="177"/>
      <c r="C50" s="177"/>
      <c r="D50" s="177"/>
      <c r="E50" s="177"/>
      <c r="F50" s="177"/>
      <c r="G50" s="177"/>
      <c r="H50" s="177"/>
      <c r="I50" s="177"/>
      <c r="J50" s="176"/>
    </row>
    <row r="51" spans="1:10" ht="18.95" customHeight="1" x14ac:dyDescent="0.3">
      <c r="A51" s="1128" t="s">
        <v>1502</v>
      </c>
      <c r="B51" s="1211">
        <f>'Cargill-Sunny Fresh (FFS)'!T8</f>
        <v>0</v>
      </c>
      <c r="C51" s="1212"/>
      <c r="D51" s="1189" t="s">
        <v>1457</v>
      </c>
      <c r="E51" s="1190"/>
      <c r="F51" s="1190"/>
      <c r="G51" s="1190"/>
      <c r="H51" s="1190"/>
      <c r="I51" s="1191">
        <f>'Cargill-Sunny Fresh (FFS)'!V8</f>
        <v>0</v>
      </c>
      <c r="J51" s="1192"/>
    </row>
    <row r="52" spans="1:10" ht="17.100000000000001" customHeight="1" x14ac:dyDescent="0.3">
      <c r="A52" s="175"/>
      <c r="B52" s="173"/>
      <c r="C52" s="173"/>
      <c r="D52" s="174"/>
      <c r="E52" s="174"/>
      <c r="F52" s="174"/>
      <c r="G52" s="174"/>
      <c r="H52" s="174"/>
      <c r="I52" s="173"/>
      <c r="J52" s="172"/>
    </row>
    <row r="53" spans="1:10" ht="18.95" customHeight="1" x14ac:dyDescent="0.3">
      <c r="A53" s="1128" t="s">
        <v>1503</v>
      </c>
      <c r="B53" s="1211">
        <f>'High Liner (FFS)'!T8</f>
        <v>0</v>
      </c>
      <c r="C53" s="1212"/>
      <c r="D53" s="1205" t="s">
        <v>1435</v>
      </c>
      <c r="E53" s="1206"/>
      <c r="F53" s="1206"/>
      <c r="G53" s="1206"/>
      <c r="H53" s="1206"/>
      <c r="I53" s="1191">
        <f>'High Liner (FFS)'!V8</f>
        <v>0</v>
      </c>
      <c r="J53" s="1192"/>
    </row>
    <row r="54" spans="1:10" ht="17.100000000000001" customHeight="1" x14ac:dyDescent="0.3">
      <c r="A54" s="175"/>
      <c r="B54" s="173"/>
      <c r="C54" s="173"/>
      <c r="D54" s="174"/>
      <c r="E54" s="174"/>
      <c r="F54" s="174"/>
      <c r="G54" s="174"/>
      <c r="H54" s="174"/>
      <c r="I54" s="173"/>
      <c r="J54" s="172"/>
    </row>
    <row r="55" spans="1:10" ht="18.95" customHeight="1" x14ac:dyDescent="0.3">
      <c r="A55" s="1217" t="s">
        <v>1504</v>
      </c>
      <c r="B55" s="1188">
        <f>'Alpha (FFS)'!T8</f>
        <v>0</v>
      </c>
      <c r="C55" s="1188"/>
      <c r="D55" s="1189" t="s">
        <v>1428</v>
      </c>
      <c r="E55" s="1190"/>
      <c r="F55" s="1190"/>
      <c r="G55" s="1190"/>
      <c r="H55" s="1190"/>
      <c r="I55" s="1191">
        <f>'Alpha (FFS)'!V8</f>
        <v>0</v>
      </c>
      <c r="J55" s="1192"/>
    </row>
    <row r="56" spans="1:10" ht="18.95" customHeight="1" x14ac:dyDescent="0.3">
      <c r="A56" s="1218"/>
      <c r="B56" s="1188">
        <f>'Bongards (FFS)'!T8</f>
        <v>0</v>
      </c>
      <c r="C56" s="1188"/>
      <c r="D56" s="1189" t="s">
        <v>1429</v>
      </c>
      <c r="E56" s="1190"/>
      <c r="F56" s="1190"/>
      <c r="G56" s="1190"/>
      <c r="H56" s="1190"/>
      <c r="I56" s="1191">
        <f>'Bongards (FFS)'!V8</f>
        <v>0</v>
      </c>
      <c r="J56" s="1192"/>
    </row>
    <row r="57" spans="1:10" ht="18.95" customHeight="1" x14ac:dyDescent="0.3">
      <c r="A57" s="1218"/>
      <c r="B57" s="1188">
        <f>'J.T.M. - Cheese (FFS)'!T8</f>
        <v>0</v>
      </c>
      <c r="C57" s="1188"/>
      <c r="D57" s="1189" t="s">
        <v>1494</v>
      </c>
      <c r="E57" s="1190"/>
      <c r="F57" s="1190"/>
      <c r="G57" s="1190"/>
      <c r="H57" s="1190"/>
      <c r="I57" s="1191">
        <f>'J.T.M. - Cheese (FFS)'!V8</f>
        <v>0</v>
      </c>
      <c r="J57" s="1192"/>
    </row>
    <row r="58" spans="1:10" ht="18.95" customHeight="1" x14ac:dyDescent="0.3">
      <c r="A58" s="1218"/>
      <c r="B58" s="1188">
        <f>'Los Cabos (FFS)'!T8</f>
        <v>0</v>
      </c>
      <c r="C58" s="1188"/>
      <c r="D58" s="1189" t="s">
        <v>1444</v>
      </c>
      <c r="E58" s="1190"/>
      <c r="F58" s="1190"/>
      <c r="G58" s="1190"/>
      <c r="H58" s="1190"/>
      <c r="I58" s="1191">
        <f>'Los Cabos (FFS)'!V8</f>
        <v>0</v>
      </c>
      <c r="J58" s="1192"/>
    </row>
    <row r="59" spans="1:10" ht="18.95" customHeight="1" x14ac:dyDescent="0.3">
      <c r="A59" s="1218"/>
      <c r="B59" s="1188">
        <f>'Nardone Bros (FFS)'!T8</f>
        <v>0</v>
      </c>
      <c r="C59" s="1188"/>
      <c r="D59" s="1189" t="s">
        <v>1505</v>
      </c>
      <c r="E59" s="1190"/>
      <c r="F59" s="1190"/>
      <c r="G59" s="1190"/>
      <c r="H59" s="1190"/>
      <c r="I59" s="1191">
        <f>'Nardone Bros (FFS)'!V8</f>
        <v>0</v>
      </c>
      <c r="J59" s="1192"/>
    </row>
    <row r="60" spans="1:10" ht="18.95" customHeight="1" x14ac:dyDescent="0.3">
      <c r="A60" s="1218"/>
      <c r="B60" s="1188">
        <f>'Rich''s - Cheese (FFS)'!T8</f>
        <v>0</v>
      </c>
      <c r="C60" s="1188"/>
      <c r="D60" s="1289" t="s">
        <v>1506</v>
      </c>
      <c r="E60" s="1290"/>
      <c r="F60" s="1290"/>
      <c r="G60" s="1290"/>
      <c r="H60" s="1290"/>
      <c r="I60" s="1191">
        <f>'Rich''s - Cheese (FFS)'!V8</f>
        <v>0</v>
      </c>
      <c r="J60" s="1192"/>
    </row>
    <row r="61" spans="1:10" ht="18.95" customHeight="1" x14ac:dyDescent="0.3">
      <c r="A61" s="1218"/>
      <c r="B61" s="1188">
        <f>'Tasty Brands (FFS)'!T8</f>
        <v>0</v>
      </c>
      <c r="C61" s="1188"/>
      <c r="D61" s="1189" t="s">
        <v>1507</v>
      </c>
      <c r="E61" s="1190"/>
      <c r="F61" s="1190"/>
      <c r="G61" s="1190"/>
      <c r="H61" s="1190"/>
      <c r="I61" s="1191">
        <f>'Tasty Brands (FFS)'!V8</f>
        <v>0</v>
      </c>
      <c r="J61" s="1192"/>
    </row>
    <row r="62" spans="1:10" ht="18.95" customHeight="1" x14ac:dyDescent="0.3">
      <c r="A62" s="1218"/>
      <c r="B62" s="1188">
        <f>'Tasty Brands (FFS)'!T8</f>
        <v>0</v>
      </c>
      <c r="C62" s="1188"/>
      <c r="D62" s="1189" t="s">
        <v>1458</v>
      </c>
      <c r="E62" s="1190"/>
      <c r="F62" s="1190"/>
      <c r="G62" s="1190"/>
      <c r="H62" s="1190"/>
      <c r="I62" s="1191">
        <f>'Tasty Brands (FFS)'!V8</f>
        <v>0</v>
      </c>
      <c r="J62" s="1192"/>
    </row>
    <row r="63" spans="1:10" ht="17.100000000000001" customHeight="1" x14ac:dyDescent="0.25">
      <c r="A63" s="171"/>
      <c r="B63" s="170"/>
      <c r="C63" s="170"/>
      <c r="D63" s="170"/>
      <c r="E63" s="170"/>
      <c r="F63" s="170"/>
      <c r="G63" s="170"/>
      <c r="H63" s="170"/>
      <c r="I63" s="170"/>
      <c r="J63" s="169"/>
    </row>
    <row r="64" spans="1:10" ht="17.100000000000001" customHeight="1" x14ac:dyDescent="0.3">
      <c r="A64" s="1311" t="s">
        <v>1508</v>
      </c>
      <c r="B64" s="1209">
        <f>'NFG - Apples (FFS)'!T8</f>
        <v>0</v>
      </c>
      <c r="C64" s="1210"/>
      <c r="D64" s="1205" t="s">
        <v>1509</v>
      </c>
      <c r="E64" s="1206"/>
      <c r="F64" s="1206"/>
      <c r="G64" s="1206"/>
      <c r="H64" s="1206"/>
      <c r="I64" s="1195">
        <f>'NFG - Apples (FFS)'!V8</f>
        <v>0</v>
      </c>
      <c r="J64" s="1196"/>
    </row>
    <row r="65" spans="1:12" ht="18.95" customHeight="1" x14ac:dyDescent="0.3">
      <c r="A65" s="1312"/>
      <c r="B65" s="1209">
        <f>'NFG - Pears (FFS)'!T8</f>
        <v>0</v>
      </c>
      <c r="C65" s="1210"/>
      <c r="D65" s="1205" t="s">
        <v>1510</v>
      </c>
      <c r="E65" s="1206"/>
      <c r="F65" s="1206"/>
      <c r="G65" s="1206"/>
      <c r="H65" s="1206"/>
      <c r="I65" s="1195">
        <f>'NFG - Pears (FFS)'!V8</f>
        <v>0</v>
      </c>
      <c r="J65" s="1196"/>
    </row>
    <row r="66" spans="1:12" ht="18.95" customHeight="1" x14ac:dyDescent="0.3">
      <c r="A66" s="1312"/>
      <c r="B66" s="1207">
        <f>'NFG - Peaches (FFS)'!T8</f>
        <v>0</v>
      </c>
      <c r="C66" s="1208"/>
      <c r="D66" s="1205" t="s">
        <v>1511</v>
      </c>
      <c r="E66" s="1206"/>
      <c r="F66" s="1206"/>
      <c r="G66" s="1206"/>
      <c r="H66" s="1206"/>
      <c r="I66" s="1195">
        <f>'NFG - Peaches (FFS)'!V8</f>
        <v>0</v>
      </c>
      <c r="J66" s="1196"/>
    </row>
    <row r="67" spans="1:12" ht="18.95" customHeight="1" x14ac:dyDescent="0.3">
      <c r="A67" s="1312"/>
      <c r="B67" s="1207">
        <f>'NFG - Mixed Fruit (FFS)'!T8</f>
        <v>0</v>
      </c>
      <c r="C67" s="1208"/>
      <c r="D67" s="1205" t="s">
        <v>1512</v>
      </c>
      <c r="E67" s="1206"/>
      <c r="F67" s="1206"/>
      <c r="G67" s="1206"/>
      <c r="H67" s="1206"/>
      <c r="I67" s="1195">
        <f>'NFG - Mixed Fruit (FFS)'!V8</f>
        <v>0</v>
      </c>
      <c r="J67" s="1196"/>
    </row>
    <row r="68" spans="1:12" ht="18.95" customHeight="1" x14ac:dyDescent="0.3">
      <c r="A68" s="1312"/>
      <c r="B68" s="1207">
        <f>'NFG - Garbanzo Beans (FFS)'!T8</f>
        <v>0</v>
      </c>
      <c r="C68" s="1208"/>
      <c r="D68" s="1205" t="s">
        <v>1513</v>
      </c>
      <c r="E68" s="1206"/>
      <c r="F68" s="1206"/>
      <c r="G68" s="1206"/>
      <c r="H68" s="1206"/>
      <c r="I68" s="1195">
        <f>'NFG - Garbanzo Beans (FFS)'!V8</f>
        <v>0</v>
      </c>
      <c r="J68" s="1196"/>
    </row>
    <row r="69" spans="1:12" ht="18.95" customHeight="1" x14ac:dyDescent="0.3">
      <c r="A69" s="1312"/>
      <c r="B69" s="1207">
        <f>'NFG - Pinto Beans (FFS)'!T8</f>
        <v>0</v>
      </c>
      <c r="C69" s="1208"/>
      <c r="D69" s="1205" t="s">
        <v>1514</v>
      </c>
      <c r="E69" s="1206"/>
      <c r="F69" s="1206"/>
      <c r="G69" s="1206"/>
      <c r="H69" s="1206"/>
      <c r="I69" s="1195">
        <f>'NFG - Pinto Beans (FFS)'!V8</f>
        <v>0</v>
      </c>
      <c r="J69" s="1196"/>
    </row>
    <row r="70" spans="1:12" ht="18.95" customHeight="1" x14ac:dyDescent="0.3">
      <c r="A70" s="1312"/>
      <c r="B70" s="1211">
        <f>'Cherry Central - Apples (FFS)'!T8</f>
        <v>0</v>
      </c>
      <c r="C70" s="1212"/>
      <c r="D70" s="1205" t="s">
        <v>1515</v>
      </c>
      <c r="E70" s="1206"/>
      <c r="F70" s="1206"/>
      <c r="G70" s="1206"/>
      <c r="H70" s="1206"/>
      <c r="I70" s="1194">
        <f>'Cherry Central - Apples (FFS)'!V8</f>
        <v>0</v>
      </c>
      <c r="J70" s="1192"/>
    </row>
    <row r="71" spans="1:12" ht="18.95" customHeight="1" x14ac:dyDescent="0.3">
      <c r="A71" s="1312"/>
      <c r="B71" s="1211">
        <f>'Cherry Central - Cherries (FFS)'!T8</f>
        <v>0</v>
      </c>
      <c r="C71" s="1212"/>
      <c r="D71" s="1205" t="s">
        <v>1516</v>
      </c>
      <c r="E71" s="1206"/>
      <c r="F71" s="1206"/>
      <c r="G71" s="1206"/>
      <c r="H71" s="1206"/>
      <c r="I71" s="1194">
        <f>'Cherry Central - Cherries (FFS)'!V8</f>
        <v>0</v>
      </c>
      <c r="J71" s="1192"/>
    </row>
    <row r="72" spans="1:12" ht="18.95" customHeight="1" thickBot="1" x14ac:dyDescent="0.35">
      <c r="A72" s="1313"/>
      <c r="B72" s="1197">
        <f>'Red Gold (FFS)'!T8</f>
        <v>0</v>
      </c>
      <c r="C72" s="1198"/>
      <c r="D72" s="1199" t="s">
        <v>1454</v>
      </c>
      <c r="E72" s="1200"/>
      <c r="F72" s="1200"/>
      <c r="G72" s="1200"/>
      <c r="H72" s="1200"/>
      <c r="I72" s="1201">
        <f>'Red Gold (FFS)'!V8</f>
        <v>0</v>
      </c>
      <c r="J72" s="1202"/>
    </row>
    <row r="73" spans="1:12" ht="28.5" customHeight="1" thickTop="1" x14ac:dyDescent="0.45">
      <c r="A73" s="1203" t="s">
        <v>1517</v>
      </c>
      <c r="B73" s="1203"/>
      <c r="C73" s="1203"/>
      <c r="D73" s="1203"/>
      <c r="E73" s="1203"/>
      <c r="F73" s="1203"/>
      <c r="G73" s="1203"/>
      <c r="H73" s="1203"/>
      <c r="I73" s="1203"/>
      <c r="J73" s="1204"/>
    </row>
    <row r="74" spans="1:12" ht="33.75" customHeight="1" thickBot="1" x14ac:dyDescent="0.3">
      <c r="A74" s="1305" t="s">
        <v>1518</v>
      </c>
      <c r="B74" s="1305"/>
      <c r="C74" s="1305"/>
      <c r="D74" s="1305"/>
      <c r="E74" s="1305"/>
      <c r="F74" s="1305"/>
      <c r="G74" s="1305"/>
      <c r="H74" s="1305"/>
      <c r="I74" s="1305"/>
      <c r="J74" s="1306"/>
    </row>
    <row r="75" spans="1:12" ht="17.100000000000001" customHeight="1" thickTop="1" thickBot="1" x14ac:dyDescent="0.3">
      <c r="A75" s="168"/>
      <c r="B75" s="167"/>
      <c r="C75" s="167"/>
      <c r="D75" s="167"/>
      <c r="E75" s="167"/>
      <c r="F75" s="167"/>
      <c r="G75" s="167"/>
      <c r="H75" s="167"/>
      <c r="I75" s="167"/>
      <c r="J75" s="166"/>
    </row>
    <row r="76" spans="1:12" ht="21" customHeight="1" thickBot="1" x14ac:dyDescent="0.3">
      <c r="A76" s="1343" t="s">
        <v>1519</v>
      </c>
      <c r="B76" s="1343"/>
      <c r="C76" s="1343"/>
      <c r="D76" s="1343"/>
      <c r="E76" s="1343"/>
      <c r="F76" s="1343"/>
      <c r="G76" s="1343"/>
      <c r="H76" s="1343"/>
      <c r="I76" s="1343"/>
      <c r="J76" s="1344"/>
    </row>
    <row r="77" spans="1:12" ht="23.25" customHeight="1" thickBot="1" x14ac:dyDescent="0.4">
      <c r="A77" s="1043"/>
      <c r="B77" s="1310" t="s">
        <v>1520</v>
      </c>
      <c r="C77" s="1310"/>
      <c r="D77" s="1310"/>
      <c r="E77" s="1310"/>
      <c r="F77" s="1307"/>
      <c r="G77" s="1308"/>
      <c r="H77" s="1308"/>
      <c r="I77" s="1308"/>
      <c r="J77" s="1309"/>
      <c r="K77" s="165"/>
      <c r="L77" s="165"/>
    </row>
    <row r="78" spans="1:12" ht="17.100000000000001" customHeight="1" thickTop="1" thickBot="1" x14ac:dyDescent="0.3">
      <c r="A78" s="164"/>
      <c r="B78" s="163"/>
      <c r="C78" s="163"/>
      <c r="D78" s="163"/>
      <c r="E78" s="163"/>
      <c r="F78" s="163"/>
      <c r="G78" s="163"/>
      <c r="H78" s="163"/>
      <c r="I78" s="163"/>
      <c r="J78" s="162"/>
    </row>
    <row r="79" spans="1:12" ht="18.95" customHeight="1" thickTop="1" x14ac:dyDescent="0.3">
      <c r="A79" s="1042" t="s">
        <v>1521</v>
      </c>
      <c r="B79" s="1243" t="s">
        <v>1488</v>
      </c>
      <c r="C79" s="1243"/>
      <c r="D79" s="1227" t="s">
        <v>1483</v>
      </c>
      <c r="E79" s="1227"/>
      <c r="F79" s="1227"/>
      <c r="G79" s="1227"/>
      <c r="H79" s="1227"/>
      <c r="I79" s="1228" t="s">
        <v>1484</v>
      </c>
      <c r="J79" s="1229"/>
    </row>
    <row r="80" spans="1:12" ht="18.95" customHeight="1" x14ac:dyDescent="0.3">
      <c r="A80" s="1217" t="s">
        <v>1492</v>
      </c>
      <c r="B80" s="1193">
        <f>'IFS - Beef (NOI)'!L9</f>
        <v>0</v>
      </c>
      <c r="C80" s="1193"/>
      <c r="D80" s="1189" t="s">
        <v>1522</v>
      </c>
      <c r="E80" s="1190"/>
      <c r="F80" s="1190"/>
      <c r="G80" s="1190"/>
      <c r="H80" s="1190"/>
      <c r="I80" s="1194">
        <f>'IFS - Beef (NOI)'!S9</f>
        <v>0</v>
      </c>
      <c r="J80" s="1192"/>
    </row>
    <row r="81" spans="1:10" ht="18.95" customHeight="1" x14ac:dyDescent="0.3">
      <c r="A81" s="1218"/>
      <c r="B81" s="1316">
        <f>'J.T.M. - Beef (NOI)'!L9</f>
        <v>0</v>
      </c>
      <c r="C81" s="1316"/>
      <c r="D81" s="1189" t="s">
        <v>1523</v>
      </c>
      <c r="E81" s="1190"/>
      <c r="F81" s="1190"/>
      <c r="G81" s="1190"/>
      <c r="H81" s="1190"/>
      <c r="I81" s="1191">
        <f>'J.T.M. - Beef (NOI)'!S9</f>
        <v>0</v>
      </c>
      <c r="J81" s="1192"/>
    </row>
    <row r="82" spans="1:10" ht="18.95" customHeight="1" x14ac:dyDescent="0.3">
      <c r="A82" s="1218"/>
      <c r="B82" s="1193">
        <f>'Tyson - Beef (NOI)'!L9</f>
        <v>0</v>
      </c>
      <c r="C82" s="1193"/>
      <c r="D82" s="1189" t="s">
        <v>1524</v>
      </c>
      <c r="E82" s="1190"/>
      <c r="F82" s="1190"/>
      <c r="G82" s="1190"/>
      <c r="H82" s="1190"/>
      <c r="I82" s="1194">
        <f>'Tyson - Beef (NOI)'!S9</f>
        <v>0</v>
      </c>
      <c r="J82" s="1192"/>
    </row>
    <row r="83" spans="1:10" ht="17.100000000000001" customHeight="1" x14ac:dyDescent="0.25">
      <c r="A83" s="161"/>
      <c r="B83" s="159"/>
      <c r="C83" s="159"/>
      <c r="D83" s="160"/>
      <c r="E83" s="160"/>
      <c r="F83" s="160"/>
      <c r="G83" s="160"/>
      <c r="H83" s="160"/>
      <c r="I83" s="159"/>
      <c r="J83" s="158"/>
    </row>
    <row r="84" spans="1:10" ht="18.95" customHeight="1" x14ac:dyDescent="0.25">
      <c r="A84" s="1217" t="s">
        <v>1495</v>
      </c>
      <c r="B84" s="1300">
        <f>'J.T.M. - Pork (NOI)'!L9</f>
        <v>0</v>
      </c>
      <c r="C84" s="1300"/>
      <c r="D84" s="1189" t="s">
        <v>1523</v>
      </c>
      <c r="E84" s="1190"/>
      <c r="F84" s="1190"/>
      <c r="G84" s="1190"/>
      <c r="H84" s="1206"/>
      <c r="I84" s="1301">
        <f>'J.T.M. - Pork (NOI)'!S9</f>
        <v>0</v>
      </c>
      <c r="J84" s="1302"/>
    </row>
    <row r="85" spans="1:10" ht="18.95" customHeight="1" x14ac:dyDescent="0.3">
      <c r="A85" s="1218"/>
      <c r="B85" s="1193">
        <f>'Tyson - Pork (NOI)'!L9</f>
        <v>0</v>
      </c>
      <c r="C85" s="1193"/>
      <c r="D85" s="1303" t="s">
        <v>1524</v>
      </c>
      <c r="E85" s="1304"/>
      <c r="F85" s="1304"/>
      <c r="G85" s="1304"/>
      <c r="H85" s="1304"/>
      <c r="I85" s="1194">
        <f>'Tyson - Pork (NOI)'!S9</f>
        <v>0</v>
      </c>
      <c r="J85" s="1192"/>
    </row>
    <row r="86" spans="1:10" ht="17.100000000000001" customHeight="1" x14ac:dyDescent="0.3">
      <c r="A86" s="156"/>
      <c r="B86" s="155"/>
      <c r="C86" s="155"/>
      <c r="D86" s="154"/>
      <c r="E86" s="154"/>
      <c r="F86" s="154"/>
      <c r="G86" s="154"/>
      <c r="H86" s="154"/>
      <c r="I86" s="153"/>
      <c r="J86" s="152"/>
    </row>
    <row r="87" spans="1:10" ht="18.95" customHeight="1" x14ac:dyDescent="0.3">
      <c r="A87" s="1317" t="s">
        <v>1497</v>
      </c>
      <c r="B87" s="1319">
        <f>'Foster Farms (NOI)'!L9</f>
        <v>0</v>
      </c>
      <c r="C87" s="1319"/>
      <c r="D87" s="1205" t="s">
        <v>1525</v>
      </c>
      <c r="E87" s="1206"/>
      <c r="F87" s="1206"/>
      <c r="G87" s="1206"/>
      <c r="H87" s="1206"/>
      <c r="I87" s="1320">
        <f>'Foster Farms (NOI)'!S9</f>
        <v>0</v>
      </c>
      <c r="J87" s="1315"/>
    </row>
    <row r="88" spans="1:10" ht="18.95" customHeight="1" x14ac:dyDescent="0.3">
      <c r="A88" s="1318"/>
      <c r="B88" s="1321">
        <f>'Gold Creek (NOI)'!L9</f>
        <v>0</v>
      </c>
      <c r="C88" s="1321"/>
      <c r="D88" s="1189" t="s">
        <v>1434</v>
      </c>
      <c r="E88" s="1190"/>
      <c r="F88" s="1190"/>
      <c r="G88" s="1190"/>
      <c r="H88" s="1190"/>
      <c r="I88" s="1314">
        <f>'Gold Creek (NOI)'!S9</f>
        <v>0</v>
      </c>
      <c r="J88" s="1315"/>
    </row>
    <row r="89" spans="1:10" ht="18.95" customHeight="1" x14ac:dyDescent="0.3">
      <c r="A89" s="1318"/>
      <c r="B89" s="1193">
        <f>'IFS - 100103 Chicken (NOI)'!L9</f>
        <v>0</v>
      </c>
      <c r="C89" s="1193"/>
      <c r="D89" s="1189" t="s">
        <v>1526</v>
      </c>
      <c r="E89" s="1190"/>
      <c r="F89" s="1190"/>
      <c r="G89" s="1190"/>
      <c r="H89" s="1190"/>
      <c r="I89" s="1194">
        <f>'IFS - 100103 Chicken (NOI)'!S9</f>
        <v>0</v>
      </c>
      <c r="J89" s="1192"/>
    </row>
    <row r="90" spans="1:10" ht="18.95" customHeight="1" x14ac:dyDescent="0.3">
      <c r="A90" s="1318"/>
      <c r="B90" s="1316">
        <f>'IFS - 100113 Chicken (NOI)'!L9</f>
        <v>0</v>
      </c>
      <c r="C90" s="1316"/>
      <c r="D90" s="1189" t="s">
        <v>1527</v>
      </c>
      <c r="E90" s="1190"/>
      <c r="F90" s="1190"/>
      <c r="G90" s="1190"/>
      <c r="H90" s="1190"/>
      <c r="I90" s="1191">
        <f>'IFS - 100113 Chicken (NOI)'!S9</f>
        <v>0</v>
      </c>
      <c r="J90" s="1192"/>
    </row>
    <row r="91" spans="1:10" ht="18.95" customHeight="1" x14ac:dyDescent="0.3">
      <c r="A91" s="1318"/>
      <c r="B91" s="1193">
        <f>'Schwan''s - Chicken (NOI)'!L9</f>
        <v>0</v>
      </c>
      <c r="C91" s="1193"/>
      <c r="D91" s="1189" t="s">
        <v>1528</v>
      </c>
      <c r="E91" s="1190"/>
      <c r="F91" s="1190"/>
      <c r="G91" s="1190"/>
      <c r="H91" s="1190"/>
      <c r="I91" s="1194">
        <f>'Schwan''s - Chicken (NOI)'!S9</f>
        <v>0</v>
      </c>
      <c r="J91" s="1192"/>
    </row>
    <row r="92" spans="1:10" ht="18.95" customHeight="1" x14ac:dyDescent="0.3">
      <c r="A92" s="1318"/>
      <c r="B92" s="1193">
        <f>'Pilgrims-GoldKist (NOI)'!L9</f>
        <v>0</v>
      </c>
      <c r="C92" s="1193"/>
      <c r="D92" s="1189" t="s">
        <v>1453</v>
      </c>
      <c r="E92" s="1190"/>
      <c r="F92" s="1190"/>
      <c r="G92" s="1190"/>
      <c r="H92" s="1190"/>
      <c r="I92" s="1194">
        <f>'Pilgrims-GoldKist (NOI)'!S9</f>
        <v>0</v>
      </c>
      <c r="J92" s="1192"/>
    </row>
    <row r="93" spans="1:10" ht="18.95" customHeight="1" x14ac:dyDescent="0.3">
      <c r="A93" s="1318"/>
      <c r="B93" s="1193">
        <f>'ProView (NOI)'!L9</f>
        <v>0</v>
      </c>
      <c r="C93" s="1193"/>
      <c r="D93" s="1189" t="s">
        <v>1529</v>
      </c>
      <c r="E93" s="1190"/>
      <c r="F93" s="1190"/>
      <c r="G93" s="1190"/>
      <c r="H93" s="1190"/>
      <c r="I93" s="1194">
        <f>'ProView (NOI)'!S9</f>
        <v>0</v>
      </c>
      <c r="J93" s="1192"/>
    </row>
    <row r="94" spans="1:10" ht="18.95" customHeight="1" x14ac:dyDescent="0.3">
      <c r="A94" s="1318"/>
      <c r="B94" s="1316">
        <f>'Rich Chicks (NOI)'!L9</f>
        <v>0</v>
      </c>
      <c r="C94" s="1316"/>
      <c r="D94" s="1189" t="s">
        <v>1455</v>
      </c>
      <c r="E94" s="1190"/>
      <c r="F94" s="1190"/>
      <c r="G94" s="1190"/>
      <c r="H94" s="1190"/>
      <c r="I94" s="1191">
        <f>'Rich Chicks (NOI)'!S9</f>
        <v>0</v>
      </c>
      <c r="J94" s="1192"/>
    </row>
    <row r="95" spans="1:10" ht="18.95" customHeight="1" x14ac:dyDescent="0.3">
      <c r="A95" s="1318"/>
      <c r="B95" s="1193">
        <f>'Tyson - Chicken (NOI)'!L9</f>
        <v>0</v>
      </c>
      <c r="C95" s="1193"/>
      <c r="D95" s="1189" t="s">
        <v>1524</v>
      </c>
      <c r="E95" s="1190"/>
      <c r="F95" s="1190"/>
      <c r="G95" s="1190"/>
      <c r="H95" s="1190"/>
      <c r="I95" s="1194">
        <f>'Tyson - Chicken (NOI)'!S9</f>
        <v>0</v>
      </c>
      <c r="J95" s="1192"/>
    </row>
    <row r="96" spans="1:10" ht="18.95" customHeight="1" x14ac:dyDescent="0.3">
      <c r="A96" s="1318"/>
      <c r="B96" s="1193">
        <f>'Yangs 5th Taste (NOI)'!L9</f>
        <v>0</v>
      </c>
      <c r="C96" s="1193"/>
      <c r="D96" s="1189" t="s">
        <v>1459</v>
      </c>
      <c r="E96" s="1190"/>
      <c r="F96" s="1190"/>
      <c r="G96" s="1190"/>
      <c r="H96" s="1190"/>
      <c r="I96" s="1194">
        <f>'Yangs 5th Taste (NOI)'!S9</f>
        <v>0</v>
      </c>
      <c r="J96" s="1192"/>
    </row>
    <row r="97" spans="1:10" ht="17.100000000000001" customHeight="1" x14ac:dyDescent="0.3">
      <c r="A97" s="156"/>
      <c r="B97" s="157"/>
      <c r="C97" s="157"/>
      <c r="D97" s="154"/>
      <c r="E97" s="154"/>
      <c r="F97" s="154"/>
      <c r="G97" s="154"/>
      <c r="H97" s="154"/>
      <c r="I97" s="153"/>
      <c r="J97" s="152"/>
    </row>
    <row r="98" spans="1:10" ht="18.95" customHeight="1" x14ac:dyDescent="0.3">
      <c r="A98" s="1217" t="s">
        <v>1500</v>
      </c>
      <c r="B98" s="1193">
        <f>'Butterball (NOI)'!L9</f>
        <v>0</v>
      </c>
      <c r="C98" s="1193"/>
      <c r="D98" s="1189" t="s">
        <v>1530</v>
      </c>
      <c r="E98" s="1190"/>
      <c r="F98" s="1190"/>
      <c r="G98" s="1190"/>
      <c r="H98" s="1190"/>
      <c r="I98" s="1194">
        <f>'Butterball (NOI)'!S9</f>
        <v>0</v>
      </c>
      <c r="J98" s="1192"/>
    </row>
    <row r="99" spans="1:10" ht="18.95" customHeight="1" x14ac:dyDescent="0.3">
      <c r="A99" s="1218"/>
      <c r="B99" s="1316">
        <f>'Hormel-Jennie-O (NOI)'!L9</f>
        <v>0</v>
      </c>
      <c r="C99" s="1316"/>
      <c r="D99" s="1189" t="s">
        <v>1501</v>
      </c>
      <c r="E99" s="1190"/>
      <c r="F99" s="1190"/>
      <c r="G99" s="1190"/>
      <c r="H99" s="1190"/>
      <c r="I99" s="1191">
        <f>'Hormel-Jennie-O (NOI)'!S9</f>
        <v>0</v>
      </c>
      <c r="J99" s="1192"/>
    </row>
    <row r="100" spans="1:10" ht="18.95" customHeight="1" x14ac:dyDescent="0.3">
      <c r="A100" s="1218"/>
      <c r="B100" s="1193">
        <f>'J.T.M. - Turkey (NOI)'!L9</f>
        <v>0</v>
      </c>
      <c r="C100" s="1193"/>
      <c r="D100" s="1189" t="s">
        <v>1494</v>
      </c>
      <c r="E100" s="1190"/>
      <c r="F100" s="1190"/>
      <c r="G100" s="1190"/>
      <c r="H100" s="1190"/>
      <c r="I100" s="1194">
        <f>'J.T.M. - Turkey (NOI)'!S9</f>
        <v>0</v>
      </c>
      <c r="J100" s="1192"/>
    </row>
    <row r="101" spans="1:10" ht="17.100000000000001" customHeight="1" x14ac:dyDescent="0.3">
      <c r="A101" s="156"/>
      <c r="B101" s="155"/>
      <c r="C101" s="155"/>
      <c r="D101" s="154"/>
      <c r="E101" s="154"/>
      <c r="F101" s="154"/>
      <c r="G101" s="154"/>
      <c r="H101" s="154"/>
      <c r="I101" s="153"/>
      <c r="J101" s="152"/>
    </row>
    <row r="102" spans="1:10" ht="18.95" customHeight="1" x14ac:dyDescent="0.3">
      <c r="A102" s="1128" t="s">
        <v>1502</v>
      </c>
      <c r="B102" s="1322">
        <f>'Cargill-Sunny Fresh (NOI)'!L9</f>
        <v>0</v>
      </c>
      <c r="C102" s="1322"/>
      <c r="D102" s="1280" t="s">
        <v>1457</v>
      </c>
      <c r="E102" s="1281"/>
      <c r="F102" s="1281"/>
      <c r="G102" s="1281"/>
      <c r="H102" s="1281"/>
      <c r="I102" s="1194">
        <f>'Cargill-Sunny Fresh (NOI)'!S9</f>
        <v>0</v>
      </c>
      <c r="J102" s="1192"/>
    </row>
    <row r="103" spans="1:10" ht="17.100000000000001" customHeight="1" x14ac:dyDescent="0.3">
      <c r="A103" s="156"/>
      <c r="B103" s="155"/>
      <c r="C103" s="155"/>
      <c r="D103" s="154"/>
      <c r="E103" s="154"/>
      <c r="F103" s="154"/>
      <c r="G103" s="154"/>
      <c r="H103" s="154"/>
      <c r="I103" s="153"/>
      <c r="J103" s="152"/>
    </row>
    <row r="104" spans="1:10" ht="18.95" customHeight="1" x14ac:dyDescent="0.3">
      <c r="A104" s="1323" t="s">
        <v>1504</v>
      </c>
      <c r="B104" s="1193">
        <f>'Alpha (NOI)'!L9</f>
        <v>0</v>
      </c>
      <c r="C104" s="1193"/>
      <c r="D104" s="1189" t="s">
        <v>1428</v>
      </c>
      <c r="E104" s="1190"/>
      <c r="F104" s="1190"/>
      <c r="G104" s="1190"/>
      <c r="H104" s="1190"/>
      <c r="I104" s="1194">
        <f>'Alpha (NOI)'!S9</f>
        <v>0</v>
      </c>
      <c r="J104" s="1192"/>
    </row>
    <row r="105" spans="1:10" ht="18.95" customHeight="1" x14ac:dyDescent="0.3">
      <c r="A105" s="1324"/>
      <c r="B105" s="1316">
        <f>'Bake Crafters (NOI)'!L9</f>
        <v>0</v>
      </c>
      <c r="C105" s="1316"/>
      <c r="D105" s="1189" t="s">
        <v>1531</v>
      </c>
      <c r="E105" s="1190"/>
      <c r="F105" s="1190"/>
      <c r="G105" s="1190"/>
      <c r="H105" s="1190"/>
      <c r="I105" s="1191">
        <f>'Bake Crafters (NOI)'!S9</f>
        <v>0</v>
      </c>
      <c r="J105" s="1192"/>
    </row>
    <row r="106" spans="1:10" ht="18.95" customHeight="1" x14ac:dyDescent="0.3">
      <c r="A106" s="1324"/>
      <c r="B106" s="1193">
        <f>'Bongards (NOI)'!L9</f>
        <v>0</v>
      </c>
      <c r="C106" s="1193"/>
      <c r="D106" s="1189" t="s">
        <v>1429</v>
      </c>
      <c r="E106" s="1190"/>
      <c r="F106" s="1190"/>
      <c r="G106" s="1190"/>
      <c r="H106" s="1190"/>
      <c r="I106" s="1194">
        <f>'Bongards (NOI)'!S9</f>
        <v>0</v>
      </c>
      <c r="J106" s="1192"/>
    </row>
    <row r="107" spans="1:10" ht="18.95" customHeight="1" x14ac:dyDescent="0.3">
      <c r="A107" s="1324"/>
      <c r="B107" s="1316">
        <f>'Classic Delight (NOI)'!L9</f>
        <v>0</v>
      </c>
      <c r="C107" s="1316"/>
      <c r="D107" s="1189" t="s">
        <v>1532</v>
      </c>
      <c r="E107" s="1190"/>
      <c r="F107" s="1190"/>
      <c r="G107" s="1190"/>
      <c r="H107" s="1190"/>
      <c r="I107" s="1191">
        <f>'Classic Delight (NOI)'!S9</f>
        <v>0</v>
      </c>
      <c r="J107" s="1192"/>
    </row>
    <row r="108" spans="1:10" ht="18.95" customHeight="1" x14ac:dyDescent="0.3">
      <c r="A108" s="1324"/>
      <c r="B108" s="1193">
        <f>'Conagra (NOI)'!L9</f>
        <v>0</v>
      </c>
      <c r="C108" s="1193"/>
      <c r="D108" s="1189" t="s">
        <v>1533</v>
      </c>
      <c r="E108" s="1190"/>
      <c r="F108" s="1190"/>
      <c r="G108" s="1190"/>
      <c r="H108" s="1190"/>
      <c r="I108" s="1194">
        <f>'Conagra (NOI)'!S9</f>
        <v>0</v>
      </c>
      <c r="J108" s="1192"/>
    </row>
    <row r="109" spans="1:10" ht="18.95" customHeight="1" x14ac:dyDescent="0.3">
      <c r="A109" s="1324"/>
      <c r="B109" s="1193">
        <f>'J.T.M. - Cheese (NOI)'!L9</f>
        <v>0</v>
      </c>
      <c r="C109" s="1193"/>
      <c r="D109" s="1189" t="s">
        <v>1494</v>
      </c>
      <c r="E109" s="1190"/>
      <c r="F109" s="1190"/>
      <c r="G109" s="1190"/>
      <c r="H109" s="1190"/>
      <c r="I109" s="1194">
        <f>'J.T.M. - Cheese (NOI)'!S9</f>
        <v>0</v>
      </c>
      <c r="J109" s="1192"/>
    </row>
    <row r="110" spans="1:10" ht="18.95" customHeight="1" x14ac:dyDescent="0.3">
      <c r="A110" s="1324"/>
      <c r="B110" s="1193">
        <f>'Land O Lakes (NOI)'!L9</f>
        <v>0</v>
      </c>
      <c r="C110" s="1193"/>
      <c r="D110" s="1189" t="s">
        <v>1534</v>
      </c>
      <c r="E110" s="1190"/>
      <c r="F110" s="1190"/>
      <c r="G110" s="1190"/>
      <c r="H110" s="1190"/>
      <c r="I110" s="1194">
        <f>'Land O Lakes (NOI)'!S9</f>
        <v>0</v>
      </c>
      <c r="J110" s="1192"/>
    </row>
    <row r="111" spans="1:10" ht="18.95" customHeight="1" x14ac:dyDescent="0.3">
      <c r="A111" s="1324"/>
      <c r="B111" s="1193">
        <f>'Los Cabos (NOI)'!L9</f>
        <v>0</v>
      </c>
      <c r="C111" s="1193"/>
      <c r="D111" s="1189" t="s">
        <v>1444</v>
      </c>
      <c r="E111" s="1190"/>
      <c r="F111" s="1190"/>
      <c r="G111" s="1190"/>
      <c r="H111" s="1190"/>
      <c r="I111" s="1194">
        <f>'Los Cabos (NOI)'!S9</f>
        <v>0</v>
      </c>
      <c r="J111" s="1192"/>
    </row>
    <row r="112" spans="1:10" ht="18.95" customHeight="1" x14ac:dyDescent="0.3">
      <c r="A112" s="1324"/>
      <c r="B112" s="1316">
        <f>'Nardone Bros (NOI)'!L9</f>
        <v>0</v>
      </c>
      <c r="C112" s="1316"/>
      <c r="D112" s="1189" t="s">
        <v>1505</v>
      </c>
      <c r="E112" s="1190"/>
      <c r="F112" s="1190"/>
      <c r="G112" s="1190"/>
      <c r="H112" s="1190"/>
      <c r="I112" s="1191">
        <f>'Nardone Bros (NOI)'!S9</f>
        <v>0</v>
      </c>
      <c r="J112" s="1192"/>
    </row>
    <row r="113" spans="1:10" ht="18.95" customHeight="1" x14ac:dyDescent="0.3">
      <c r="A113" s="1324"/>
      <c r="B113" s="1346">
        <f>'Rich''s - Cheese (NOI)'!L9</f>
        <v>0</v>
      </c>
      <c r="C113" s="1346"/>
      <c r="D113" s="1189" t="s">
        <v>1506</v>
      </c>
      <c r="E113" s="1190"/>
      <c r="F113" s="1190"/>
      <c r="G113" s="1190"/>
      <c r="H113" s="1190"/>
      <c r="I113" s="1195">
        <f>'Rich''s - Cheese (NOI)'!S9</f>
        <v>0</v>
      </c>
      <c r="J113" s="1196"/>
    </row>
    <row r="114" spans="1:10" ht="18.95" customHeight="1" x14ac:dyDescent="0.3">
      <c r="A114" s="1324"/>
      <c r="B114" s="1193">
        <f>'S&amp;F Foods (NOI)'!L9</f>
        <v>0</v>
      </c>
      <c r="C114" s="1193"/>
      <c r="D114" s="1189" t="s">
        <v>1535</v>
      </c>
      <c r="E114" s="1190"/>
      <c r="F114" s="1190"/>
      <c r="G114" s="1190"/>
      <c r="H114" s="1190"/>
      <c r="I114" s="1194">
        <f>'S&amp;F Foods (NOI)'!S9</f>
        <v>0</v>
      </c>
      <c r="J114" s="1192"/>
    </row>
    <row r="115" spans="1:10" ht="18.95" customHeight="1" x14ac:dyDescent="0.3">
      <c r="A115" s="1324"/>
      <c r="B115" s="1193">
        <f>'S.A. Piazza (NOI)'!L9</f>
        <v>0</v>
      </c>
      <c r="C115" s="1193"/>
      <c r="D115" s="1189" t="s">
        <v>1536</v>
      </c>
      <c r="E115" s="1190"/>
      <c r="F115" s="1190"/>
      <c r="G115" s="1190"/>
      <c r="H115" s="1190"/>
      <c r="I115" s="1194">
        <f>'S.A. Piazza (NOI)'!S9</f>
        <v>0</v>
      </c>
      <c r="J115" s="1192"/>
    </row>
    <row r="116" spans="1:10" ht="18.95" customHeight="1" x14ac:dyDescent="0.3">
      <c r="A116" s="1324"/>
      <c r="B116" s="1193">
        <f>'Schwan''s - Cheese (NOI)'!L9</f>
        <v>0</v>
      </c>
      <c r="C116" s="1193"/>
      <c r="D116" s="1189" t="s">
        <v>1528</v>
      </c>
      <c r="E116" s="1190"/>
      <c r="F116" s="1190"/>
      <c r="G116" s="1190"/>
      <c r="H116" s="1190"/>
      <c r="I116" s="1194">
        <f>'Schwan''s - Cheese (NOI)'!S9</f>
        <v>0</v>
      </c>
      <c r="J116" s="1192"/>
    </row>
    <row r="117" spans="1:10" ht="18.95" customHeight="1" x14ac:dyDescent="0.3">
      <c r="A117" s="1324"/>
      <c r="B117" s="1193">
        <f>'Tasty Brands (NOI)'!L9</f>
        <v>0</v>
      </c>
      <c r="C117" s="1193"/>
      <c r="D117" s="1189" t="s">
        <v>1458</v>
      </c>
      <c r="E117" s="1190"/>
      <c r="F117" s="1190"/>
      <c r="G117" s="1190"/>
      <c r="H117" s="1190"/>
      <c r="I117" s="1194">
        <f>'Tasty Brands (NOI)'!S9</f>
        <v>0</v>
      </c>
      <c r="J117" s="1192"/>
    </row>
    <row r="118" spans="1:10" ht="18.95" customHeight="1" x14ac:dyDescent="0.3">
      <c r="A118" s="1324"/>
      <c r="B118" s="1193">
        <f>'Tasty Brands (NOI)'!L9</f>
        <v>0</v>
      </c>
      <c r="C118" s="1193"/>
      <c r="D118" s="1189" t="s">
        <v>1507</v>
      </c>
      <c r="E118" s="1190"/>
      <c r="F118" s="1190"/>
      <c r="G118" s="1190"/>
      <c r="H118" s="1190"/>
      <c r="I118" s="1194">
        <f>'Tasty Brands (NOI)'!S9</f>
        <v>0</v>
      </c>
      <c r="J118" s="1192"/>
    </row>
    <row r="119" spans="1:10" ht="18.95" customHeight="1" x14ac:dyDescent="0.3">
      <c r="A119" s="1324"/>
      <c r="B119" s="1193">
        <f>'Tyson - Cheese (NOI)'!L9</f>
        <v>0</v>
      </c>
      <c r="C119" s="1193"/>
      <c r="D119" s="1189" t="s">
        <v>1524</v>
      </c>
      <c r="E119" s="1190"/>
      <c r="F119" s="1190"/>
      <c r="G119" s="1190"/>
      <c r="H119" s="1190"/>
      <c r="I119" s="1194">
        <f>'Tyson - Cheese (NOI)'!S9</f>
        <v>0</v>
      </c>
      <c r="J119" s="1192"/>
    </row>
    <row r="120" spans="1:10" ht="17.100000000000001" customHeight="1" x14ac:dyDescent="0.3">
      <c r="A120" s="156"/>
      <c r="B120" s="155"/>
      <c r="C120" s="155"/>
      <c r="D120" s="154"/>
      <c r="E120" s="154"/>
      <c r="F120" s="154"/>
      <c r="G120" s="154"/>
      <c r="H120" s="154"/>
      <c r="I120" s="153"/>
      <c r="J120" s="152"/>
    </row>
    <row r="121" spans="1:10" ht="17.100000000000001" customHeight="1" x14ac:dyDescent="0.3">
      <c r="A121" s="1213" t="s">
        <v>1537</v>
      </c>
      <c r="B121" s="1193">
        <f>'Red Gold (NOI)'!L9</f>
        <v>0</v>
      </c>
      <c r="C121" s="1193"/>
      <c r="D121" s="1189" t="s">
        <v>1538</v>
      </c>
      <c r="E121" s="1190"/>
      <c r="F121" s="1190"/>
      <c r="G121" s="1190"/>
      <c r="H121" s="1190"/>
      <c r="I121" s="1194">
        <f>'Red Gold (NOI)'!S9</f>
        <v>0</v>
      </c>
      <c r="J121" s="1192"/>
    </row>
    <row r="122" spans="1:10" ht="18.95" customHeight="1" x14ac:dyDescent="0.3">
      <c r="A122" s="1214"/>
      <c r="B122" s="1193">
        <f>'Red Gold (NOI)'!L9</f>
        <v>0</v>
      </c>
      <c r="C122" s="1193"/>
      <c r="D122" s="1189" t="s">
        <v>1454</v>
      </c>
      <c r="E122" s="1190"/>
      <c r="F122" s="1190"/>
      <c r="G122" s="1190"/>
      <c r="H122" s="1190"/>
      <c r="I122" s="1194">
        <f>'Red Gold (NOI)'!S9</f>
        <v>0</v>
      </c>
      <c r="J122" s="1192"/>
    </row>
    <row r="123" spans="1:10" ht="18.95" customHeight="1" x14ac:dyDescent="0.3">
      <c r="A123" s="1333" t="s">
        <v>1539</v>
      </c>
      <c r="B123" s="1193">
        <f>'Peterson Farms (NOI)'!L9</f>
        <v>0</v>
      </c>
      <c r="C123" s="1193"/>
      <c r="D123" s="1189" t="s">
        <v>1540</v>
      </c>
      <c r="E123" s="1190"/>
      <c r="F123" s="1190"/>
      <c r="G123" s="1190"/>
      <c r="H123" s="1190"/>
      <c r="I123" s="1194">
        <f>'Peterson Farms (NOI)'!S9</f>
        <v>0</v>
      </c>
      <c r="J123" s="1192"/>
    </row>
    <row r="124" spans="1:10" ht="18.95" customHeight="1" x14ac:dyDescent="0.3">
      <c r="A124" s="1334"/>
      <c r="B124" s="1193">
        <f>'Richland Hills (NOI)'!L9</f>
        <v>0</v>
      </c>
      <c r="C124" s="1193"/>
      <c r="D124" s="1189" t="s">
        <v>1541</v>
      </c>
      <c r="E124" s="1190"/>
      <c r="F124" s="1190"/>
      <c r="G124" s="1190"/>
      <c r="H124" s="1190"/>
      <c r="I124" s="1194">
        <f>'Richland Hills (NOI)'!S9</f>
        <v>0</v>
      </c>
      <c r="J124" s="1192"/>
    </row>
    <row r="125" spans="1:10" ht="18.95" customHeight="1" x14ac:dyDescent="0.3">
      <c r="A125" s="1334"/>
      <c r="B125" s="1346">
        <f>'NFG - Apples (NOI)'!L9</f>
        <v>0</v>
      </c>
      <c r="C125" s="1346"/>
      <c r="D125" s="1205" t="s">
        <v>1542</v>
      </c>
      <c r="E125" s="1206"/>
      <c r="F125" s="1206"/>
      <c r="G125" s="1206"/>
      <c r="H125" s="1206"/>
      <c r="I125" s="1195">
        <f>'NFG - Apples (NOI)'!S9</f>
        <v>0</v>
      </c>
      <c r="J125" s="1196"/>
    </row>
    <row r="126" spans="1:10" ht="18.95" customHeight="1" x14ac:dyDescent="0.3">
      <c r="A126" s="1129" t="s">
        <v>1543</v>
      </c>
      <c r="B126" s="1346">
        <f>'NFG - Pears (NOI)'!L9</f>
        <v>0</v>
      </c>
      <c r="C126" s="1346"/>
      <c r="D126" s="1303" t="s">
        <v>1510</v>
      </c>
      <c r="E126" s="1304"/>
      <c r="F126" s="1304"/>
      <c r="G126" s="1304"/>
      <c r="H126" s="1304"/>
      <c r="I126" s="1195">
        <f>'NFG - Pears (NOI)'!S9</f>
        <v>0</v>
      </c>
      <c r="J126" s="1196"/>
    </row>
    <row r="127" spans="1:10" ht="18.95" customHeight="1" x14ac:dyDescent="0.3">
      <c r="A127" s="1129" t="s">
        <v>1544</v>
      </c>
      <c r="B127" s="1346">
        <f>'NFG - Peaches (NOI)'!L9</f>
        <v>0</v>
      </c>
      <c r="C127" s="1346"/>
      <c r="D127" s="1303" t="s">
        <v>1511</v>
      </c>
      <c r="E127" s="1304"/>
      <c r="F127" s="1304"/>
      <c r="G127" s="1304"/>
      <c r="H127" s="1304"/>
      <c r="I127" s="1195">
        <f>'NFG - Peaches (NOI)'!S9</f>
        <v>0</v>
      </c>
      <c r="J127" s="1196"/>
    </row>
    <row r="128" spans="1:10" ht="18.95" customHeight="1" x14ac:dyDescent="0.3">
      <c r="A128" s="1129" t="s">
        <v>1545</v>
      </c>
      <c r="B128" s="1346">
        <f>'NFG - Mixed Fruit (NOI)'!L9</f>
        <v>0</v>
      </c>
      <c r="C128" s="1346"/>
      <c r="D128" s="1303" t="s">
        <v>1512</v>
      </c>
      <c r="E128" s="1304"/>
      <c r="F128" s="1304"/>
      <c r="G128" s="1304"/>
      <c r="H128" s="1304"/>
      <c r="I128" s="1354">
        <f>'NFG - Mixed Fruit (NOI)'!S9</f>
        <v>0</v>
      </c>
      <c r="J128" s="1196"/>
    </row>
    <row r="129" spans="1:10" ht="18.95" customHeight="1" x14ac:dyDescent="0.3">
      <c r="A129" s="1352" t="s">
        <v>1546</v>
      </c>
      <c r="B129" s="1346">
        <f>'NFG - Garbanzo Beans (NOI)'!L9</f>
        <v>0</v>
      </c>
      <c r="C129" s="1346"/>
      <c r="D129" s="1303" t="s">
        <v>1513</v>
      </c>
      <c r="E129" s="1304"/>
      <c r="F129" s="1304"/>
      <c r="G129" s="1304"/>
      <c r="H129" s="1304"/>
      <c r="I129" s="1195">
        <f>'NFG - Garbanzo Beans (NOI)'!S9</f>
        <v>0</v>
      </c>
      <c r="J129" s="1196"/>
    </row>
    <row r="130" spans="1:10" ht="18.95" customHeight="1" x14ac:dyDescent="0.3">
      <c r="A130" s="1353"/>
      <c r="B130" s="1346">
        <f>'NFG - Pinto Beans (NOI)'!L9</f>
        <v>0</v>
      </c>
      <c r="C130" s="1346"/>
      <c r="D130" s="1303" t="s">
        <v>1514</v>
      </c>
      <c r="E130" s="1304"/>
      <c r="F130" s="1304"/>
      <c r="G130" s="1304"/>
      <c r="H130" s="1304"/>
      <c r="I130" s="1195">
        <f>'NFG - Pinto Beans (NOI)'!S9</f>
        <v>0</v>
      </c>
      <c r="J130" s="1196"/>
    </row>
    <row r="131" spans="1:10" ht="18.95" customHeight="1" x14ac:dyDescent="0.3">
      <c r="A131" s="1129" t="s">
        <v>1503</v>
      </c>
      <c r="B131" s="1316">
        <f>'High Liner (NOI)'!L9</f>
        <v>0</v>
      </c>
      <c r="C131" s="1316"/>
      <c r="D131" s="1189" t="s">
        <v>1435</v>
      </c>
      <c r="E131" s="1190"/>
      <c r="F131" s="1190"/>
      <c r="G131" s="1190"/>
      <c r="H131" s="1190"/>
      <c r="I131" s="1191">
        <f>'High Liner (NOI)'!S9</f>
        <v>0</v>
      </c>
      <c r="J131" s="1192"/>
    </row>
    <row r="132" spans="1:10" ht="18.95" customHeight="1" x14ac:dyDescent="0.3">
      <c r="A132" s="1044" t="s">
        <v>1547</v>
      </c>
      <c r="B132" s="1193">
        <f>'Smuckers (NOI)'!L9</f>
        <v>0</v>
      </c>
      <c r="C132" s="1193"/>
      <c r="D132" s="1189" t="s">
        <v>1548</v>
      </c>
      <c r="E132" s="1190"/>
      <c r="F132" s="1190"/>
      <c r="G132" s="1190"/>
      <c r="H132" s="1190"/>
      <c r="I132" s="1194">
        <f>'Smuckers (NOI)'!S9</f>
        <v>0</v>
      </c>
      <c r="J132" s="1192"/>
    </row>
    <row r="133" spans="1:10" ht="18.95" customHeight="1" x14ac:dyDescent="0.3">
      <c r="A133" s="1350" t="s">
        <v>1549</v>
      </c>
      <c r="B133" s="1193">
        <f>'Cavendish (NOI)'!L9</f>
        <v>0</v>
      </c>
      <c r="C133" s="1193"/>
      <c r="D133" s="1189" t="s">
        <v>1550</v>
      </c>
      <c r="E133" s="1190"/>
      <c r="F133" s="1190"/>
      <c r="G133" s="1190"/>
      <c r="H133" s="1190"/>
      <c r="I133" s="1194">
        <f>'Cavendish (NOI)'!S9</f>
        <v>0</v>
      </c>
      <c r="J133" s="1192"/>
    </row>
    <row r="134" spans="1:10" ht="18.95" customHeight="1" x14ac:dyDescent="0.3">
      <c r="A134" s="1351"/>
      <c r="B134" s="1345">
        <f>'McCain - Sweet Potatoes (NOI)'!L9</f>
        <v>0</v>
      </c>
      <c r="C134" s="1345"/>
      <c r="D134" s="1189" t="s">
        <v>1551</v>
      </c>
      <c r="E134" s="1190"/>
      <c r="F134" s="1190"/>
      <c r="G134" s="1190"/>
      <c r="H134" s="1190"/>
      <c r="I134" s="1191">
        <f>'McCain - Sweet Potatoes (NOI)'!S9</f>
        <v>0</v>
      </c>
      <c r="J134" s="1192"/>
    </row>
    <row r="135" spans="1:10" ht="18.95" customHeight="1" x14ac:dyDescent="0.3">
      <c r="A135" s="1351"/>
      <c r="B135" s="1193">
        <f>'McCain - Potatoes (NOI)'!L9</f>
        <v>0</v>
      </c>
      <c r="C135" s="1193"/>
      <c r="D135" s="1289" t="s">
        <v>1552</v>
      </c>
      <c r="E135" s="1290"/>
      <c r="F135" s="1290"/>
      <c r="G135" s="1290"/>
      <c r="H135" s="1290"/>
      <c r="I135" s="1194">
        <f>'McCain - Potatoes (NOI)'!S9</f>
        <v>0</v>
      </c>
      <c r="J135" s="1192"/>
    </row>
    <row r="136" spans="1:10" ht="18.95" customHeight="1" thickBot="1" x14ac:dyDescent="0.35">
      <c r="A136" s="1045" t="s">
        <v>1553</v>
      </c>
      <c r="B136" s="1325">
        <f>'Rich''s - Flour (NOI)'!L9</f>
        <v>0</v>
      </c>
      <c r="C136" s="1325"/>
      <c r="D136" s="1326" t="s">
        <v>1506</v>
      </c>
      <c r="E136" s="1327"/>
      <c r="F136" s="1327"/>
      <c r="G136" s="1327"/>
      <c r="H136" s="1327"/>
      <c r="I136" s="1328">
        <f>'Rich''s - Flour (NOI)'!S9</f>
        <v>0</v>
      </c>
      <c r="J136" s="1329"/>
    </row>
    <row r="137" spans="1:10" ht="15.75" customHeight="1" thickTop="1" thickBot="1" x14ac:dyDescent="0.3">
      <c r="A137" s="151"/>
      <c r="B137" s="150"/>
      <c r="C137" s="150"/>
      <c r="D137" s="150"/>
      <c r="E137" s="150"/>
      <c r="F137" s="150"/>
      <c r="G137" s="150"/>
      <c r="H137" s="150"/>
      <c r="I137" s="150"/>
      <c r="J137" s="149"/>
    </row>
    <row r="138" spans="1:10" ht="24.75" customHeight="1" thickTop="1" thickBot="1" x14ac:dyDescent="0.3">
      <c r="A138" s="1335" t="s">
        <v>1554</v>
      </c>
      <c r="B138" s="1335"/>
      <c r="C138" s="1335"/>
      <c r="D138" s="1335"/>
      <c r="E138" s="1335"/>
      <c r="F138" s="1335"/>
      <c r="G138" s="1335"/>
      <c r="H138" s="1335"/>
      <c r="I138" s="1337">
        <f>ROUND(SUM(I80:J136,I33:J72,I29,I25),2)</f>
        <v>0</v>
      </c>
      <c r="J138" s="1338"/>
    </row>
    <row r="139" spans="1:10" ht="5.25" customHeight="1" thickTop="1" thickBot="1" x14ac:dyDescent="0.3">
      <c r="A139" s="1336"/>
      <c r="B139" s="1336"/>
      <c r="C139" s="1336"/>
      <c r="D139" s="1336"/>
      <c r="E139" s="1336"/>
      <c r="F139" s="1336"/>
      <c r="G139" s="1336"/>
      <c r="H139" s="1336"/>
      <c r="I139" s="1339"/>
      <c r="J139" s="1340"/>
    </row>
    <row r="140" spans="1:10" ht="78.599999999999994" customHeight="1" thickTop="1" thickBot="1" x14ac:dyDescent="0.3">
      <c r="A140" s="1341" t="s">
        <v>1555</v>
      </c>
      <c r="B140" s="1341"/>
      <c r="C140" s="1341"/>
      <c r="D140" s="1341"/>
      <c r="E140" s="1341"/>
      <c r="F140" s="1341"/>
      <c r="G140" s="1341"/>
      <c r="H140" s="1341"/>
      <c r="I140" s="1341"/>
      <c r="J140" s="1342"/>
    </row>
    <row r="141" spans="1:10" ht="12.75" customHeight="1" thickTop="1" thickBot="1" x14ac:dyDescent="0.3">
      <c r="A141" s="148"/>
      <c r="B141" s="147"/>
      <c r="C141" s="147"/>
      <c r="D141" s="147"/>
      <c r="E141" s="147"/>
      <c r="F141" s="147"/>
      <c r="G141" s="147"/>
      <c r="H141" s="147"/>
      <c r="I141" s="147"/>
      <c r="J141" s="146"/>
    </row>
    <row r="142" spans="1:10" ht="9.75" customHeight="1" thickTop="1" x14ac:dyDescent="0.25">
      <c r="A142" s="145"/>
      <c r="B142" s="145"/>
      <c r="C142" s="145"/>
      <c r="D142" s="145"/>
      <c r="E142" s="145"/>
      <c r="F142" s="145"/>
      <c r="G142" s="145"/>
      <c r="H142" s="145"/>
      <c r="I142" s="145"/>
      <c r="J142" s="145"/>
    </row>
  </sheetData>
  <mergeCells count="332">
    <mergeCell ref="A1:J1"/>
    <mergeCell ref="A133:A135"/>
    <mergeCell ref="A129:A130"/>
    <mergeCell ref="I67:J67"/>
    <mergeCell ref="I68:J68"/>
    <mergeCell ref="D128:H128"/>
    <mergeCell ref="D130:H130"/>
    <mergeCell ref="I128:J128"/>
    <mergeCell ref="I130:J130"/>
    <mergeCell ref="B128:C128"/>
    <mergeCell ref="B130:C130"/>
    <mergeCell ref="I131:J131"/>
    <mergeCell ref="B129:C129"/>
    <mergeCell ref="B132:C132"/>
    <mergeCell ref="D132:H132"/>
    <mergeCell ref="I132:J132"/>
    <mergeCell ref="B135:C135"/>
    <mergeCell ref="I135:J135"/>
    <mergeCell ref="D135:H135"/>
    <mergeCell ref="I113:J113"/>
    <mergeCell ref="B113:C113"/>
    <mergeCell ref="D134:H134"/>
    <mergeCell ref="I134:J134"/>
    <mergeCell ref="I123:J123"/>
    <mergeCell ref="I124:J124"/>
    <mergeCell ref="A138:H139"/>
    <mergeCell ref="I138:J139"/>
    <mergeCell ref="A140:J140"/>
    <mergeCell ref="A76:J76"/>
    <mergeCell ref="B133:C133"/>
    <mergeCell ref="D133:H133"/>
    <mergeCell ref="I133:J133"/>
    <mergeCell ref="B134:C134"/>
    <mergeCell ref="B127:C127"/>
    <mergeCell ref="B125:C125"/>
    <mergeCell ref="B126:C126"/>
    <mergeCell ref="B116:C116"/>
    <mergeCell ref="D116:H116"/>
    <mergeCell ref="I116:J116"/>
    <mergeCell ref="D109:H109"/>
    <mergeCell ref="I109:J109"/>
    <mergeCell ref="I125:J125"/>
    <mergeCell ref="I126:J126"/>
    <mergeCell ref="B122:C122"/>
    <mergeCell ref="D122:H122"/>
    <mergeCell ref="B124:C124"/>
    <mergeCell ref="D124:H124"/>
    <mergeCell ref="I122:J122"/>
    <mergeCell ref="B136:C136"/>
    <mergeCell ref="D136:H136"/>
    <mergeCell ref="I136:J136"/>
    <mergeCell ref="B131:C131"/>
    <mergeCell ref="D131:H131"/>
    <mergeCell ref="D67:H67"/>
    <mergeCell ref="A19:A21"/>
    <mergeCell ref="B21:J21"/>
    <mergeCell ref="B117:C117"/>
    <mergeCell ref="D117:H117"/>
    <mergeCell ref="I117:J117"/>
    <mergeCell ref="B115:C115"/>
    <mergeCell ref="D115:H115"/>
    <mergeCell ref="I115:J115"/>
    <mergeCell ref="D113:H113"/>
    <mergeCell ref="I127:J127"/>
    <mergeCell ref="D125:H125"/>
    <mergeCell ref="D126:H126"/>
    <mergeCell ref="D127:H127"/>
    <mergeCell ref="D129:H129"/>
    <mergeCell ref="A123:A125"/>
    <mergeCell ref="I129:J129"/>
    <mergeCell ref="B123:C123"/>
    <mergeCell ref="D123:H123"/>
    <mergeCell ref="B119:C119"/>
    <mergeCell ref="D119:H119"/>
    <mergeCell ref="I119:J119"/>
    <mergeCell ref="B112:C112"/>
    <mergeCell ref="D112:H112"/>
    <mergeCell ref="B110:C110"/>
    <mergeCell ref="A104:A119"/>
    <mergeCell ref="B104:C104"/>
    <mergeCell ref="D104:H104"/>
    <mergeCell ref="I104:J104"/>
    <mergeCell ref="B105:C105"/>
    <mergeCell ref="D105:H105"/>
    <mergeCell ref="I105:J105"/>
    <mergeCell ref="B111:C111"/>
    <mergeCell ref="D111:H111"/>
    <mergeCell ref="I111:J111"/>
    <mergeCell ref="I112:J112"/>
    <mergeCell ref="D110:H110"/>
    <mergeCell ref="I110:J110"/>
    <mergeCell ref="I114:J114"/>
    <mergeCell ref="B114:C114"/>
    <mergeCell ref="B106:C106"/>
    <mergeCell ref="D106:H106"/>
    <mergeCell ref="I106:J106"/>
    <mergeCell ref="B107:C107"/>
    <mergeCell ref="D107:H107"/>
    <mergeCell ref="I107:J107"/>
    <mergeCell ref="B108:C108"/>
    <mergeCell ref="D108:H108"/>
    <mergeCell ref="I108:J108"/>
    <mergeCell ref="B109:C109"/>
    <mergeCell ref="B102:C102"/>
    <mergeCell ref="D102:H102"/>
    <mergeCell ref="I102:J102"/>
    <mergeCell ref="I91:J91"/>
    <mergeCell ref="A98:A100"/>
    <mergeCell ref="B98:C98"/>
    <mergeCell ref="D98:H98"/>
    <mergeCell ref="I98:J98"/>
    <mergeCell ref="B99:C99"/>
    <mergeCell ref="D99:H99"/>
    <mergeCell ref="I99:J99"/>
    <mergeCell ref="B100:C100"/>
    <mergeCell ref="D100:H100"/>
    <mergeCell ref="I100:J100"/>
    <mergeCell ref="I92:J92"/>
    <mergeCell ref="B94:C94"/>
    <mergeCell ref="D94:H94"/>
    <mergeCell ref="I94:J94"/>
    <mergeCell ref="B95:C95"/>
    <mergeCell ref="B96:C96"/>
    <mergeCell ref="D95:H95"/>
    <mergeCell ref="I95:J95"/>
    <mergeCell ref="A87:A96"/>
    <mergeCell ref="B87:C87"/>
    <mergeCell ref="D87:H87"/>
    <mergeCell ref="I87:J87"/>
    <mergeCell ref="B88:C88"/>
    <mergeCell ref="D88:H88"/>
    <mergeCell ref="I88:J88"/>
    <mergeCell ref="D96:H96"/>
    <mergeCell ref="I96:J96"/>
    <mergeCell ref="B92:C92"/>
    <mergeCell ref="D92:H92"/>
    <mergeCell ref="B91:C91"/>
    <mergeCell ref="D91:H91"/>
    <mergeCell ref="A80:A82"/>
    <mergeCell ref="B80:C80"/>
    <mergeCell ref="D80:H80"/>
    <mergeCell ref="I80:J80"/>
    <mergeCell ref="B81:C81"/>
    <mergeCell ref="D81:H81"/>
    <mergeCell ref="I81:J81"/>
    <mergeCell ref="B82:C82"/>
    <mergeCell ref="B89:C89"/>
    <mergeCell ref="D89:H89"/>
    <mergeCell ref="I89:J89"/>
    <mergeCell ref="B90:C90"/>
    <mergeCell ref="D90:H90"/>
    <mergeCell ref="I90:J90"/>
    <mergeCell ref="I85:J85"/>
    <mergeCell ref="A84:A85"/>
    <mergeCell ref="I70:J70"/>
    <mergeCell ref="B71:C71"/>
    <mergeCell ref="D71:H71"/>
    <mergeCell ref="B66:C66"/>
    <mergeCell ref="D66:H66"/>
    <mergeCell ref="B84:C84"/>
    <mergeCell ref="D84:H84"/>
    <mergeCell ref="I84:J84"/>
    <mergeCell ref="B85:C85"/>
    <mergeCell ref="D85:H85"/>
    <mergeCell ref="I66:J66"/>
    <mergeCell ref="B69:C69"/>
    <mergeCell ref="D82:H82"/>
    <mergeCell ref="I82:J82"/>
    <mergeCell ref="A74:J74"/>
    <mergeCell ref="B79:C79"/>
    <mergeCell ref="D79:H79"/>
    <mergeCell ref="I79:J79"/>
    <mergeCell ref="F77:J77"/>
    <mergeCell ref="B77:E77"/>
    <mergeCell ref="A64:A72"/>
    <mergeCell ref="B64:C64"/>
    <mergeCell ref="D64:H64"/>
    <mergeCell ref="D70:H70"/>
    <mergeCell ref="D41:H41"/>
    <mergeCell ref="B51:C51"/>
    <mergeCell ref="B58:C58"/>
    <mergeCell ref="D58:H58"/>
    <mergeCell ref="I58:J58"/>
    <mergeCell ref="B59:C59"/>
    <mergeCell ref="D59:H59"/>
    <mergeCell ref="I59:J59"/>
    <mergeCell ref="D53:H53"/>
    <mergeCell ref="I53:J53"/>
    <mergeCell ref="B55:C55"/>
    <mergeCell ref="D55:H55"/>
    <mergeCell ref="I55:J55"/>
    <mergeCell ref="I60:J60"/>
    <mergeCell ref="D60:H60"/>
    <mergeCell ref="A2:J2"/>
    <mergeCell ref="A3:J3"/>
    <mergeCell ref="B56:C56"/>
    <mergeCell ref="D56:H56"/>
    <mergeCell ref="I56:J56"/>
    <mergeCell ref="B47:C47"/>
    <mergeCell ref="D47:H47"/>
    <mergeCell ref="I47:J47"/>
    <mergeCell ref="A40:A45"/>
    <mergeCell ref="B40:C40"/>
    <mergeCell ref="D40:H40"/>
    <mergeCell ref="B48:C48"/>
    <mergeCell ref="D48:H48"/>
    <mergeCell ref="I48:J48"/>
    <mergeCell ref="I41:J41"/>
    <mergeCell ref="B42:C42"/>
    <mergeCell ref="D42:H42"/>
    <mergeCell ref="I42:J42"/>
    <mergeCell ref="B44:C44"/>
    <mergeCell ref="D44:H44"/>
    <mergeCell ref="I44:J44"/>
    <mergeCell ref="B41:C41"/>
    <mergeCell ref="D32:H32"/>
    <mergeCell ref="I32:J32"/>
    <mergeCell ref="B24:C24"/>
    <mergeCell ref="B25:C25"/>
    <mergeCell ref="D25:H25"/>
    <mergeCell ref="I25:J25"/>
    <mergeCell ref="B29:C29"/>
    <mergeCell ref="D29:H29"/>
    <mergeCell ref="A55:A62"/>
    <mergeCell ref="D24:H24"/>
    <mergeCell ref="I24:J24"/>
    <mergeCell ref="A30:J30"/>
    <mergeCell ref="B49:C49"/>
    <mergeCell ref="D49:H49"/>
    <mergeCell ref="I49:J49"/>
    <mergeCell ref="B45:C45"/>
    <mergeCell ref="D45:H45"/>
    <mergeCell ref="I45:J45"/>
    <mergeCell ref="A47:A49"/>
    <mergeCell ref="B57:C57"/>
    <mergeCell ref="D57:H57"/>
    <mergeCell ref="I57:J57"/>
    <mergeCell ref="D51:H51"/>
    <mergeCell ref="I51:J51"/>
    <mergeCell ref="H5:I5"/>
    <mergeCell ref="H7:J7"/>
    <mergeCell ref="B8:C8"/>
    <mergeCell ref="D8:F8"/>
    <mergeCell ref="B7:C7"/>
    <mergeCell ref="D7:F7"/>
    <mergeCell ref="A9:A10"/>
    <mergeCell ref="B9:C9"/>
    <mergeCell ref="D9:F9"/>
    <mergeCell ref="H9:J9"/>
    <mergeCell ref="B10:C10"/>
    <mergeCell ref="D10:F10"/>
    <mergeCell ref="B6:J6"/>
    <mergeCell ref="A7:A8"/>
    <mergeCell ref="A4:A5"/>
    <mergeCell ref="B4:C4"/>
    <mergeCell ref="D4:E4"/>
    <mergeCell ref="F4:G4"/>
    <mergeCell ref="H4:J4"/>
    <mergeCell ref="B5:C5"/>
    <mergeCell ref="E5:F5"/>
    <mergeCell ref="A12:J12"/>
    <mergeCell ref="A18:J18"/>
    <mergeCell ref="B19:J19"/>
    <mergeCell ref="B20:J20"/>
    <mergeCell ref="D28:H28"/>
    <mergeCell ref="I28:J28"/>
    <mergeCell ref="I40:J40"/>
    <mergeCell ref="A22:J22"/>
    <mergeCell ref="A26:J26"/>
    <mergeCell ref="A27:J27"/>
    <mergeCell ref="A28:A29"/>
    <mergeCell ref="B28:C28"/>
    <mergeCell ref="I29:J29"/>
    <mergeCell ref="A23:J23"/>
    <mergeCell ref="A24:A25"/>
    <mergeCell ref="D33:H33"/>
    <mergeCell ref="B36:C36"/>
    <mergeCell ref="D36:H36"/>
    <mergeCell ref="I36:J36"/>
    <mergeCell ref="B33:C33"/>
    <mergeCell ref="G17:I17"/>
    <mergeCell ref="B34:C34"/>
    <mergeCell ref="A31:J31"/>
    <mergeCell ref="B32:C32"/>
    <mergeCell ref="B118:C118"/>
    <mergeCell ref="D118:H118"/>
    <mergeCell ref="I118:J118"/>
    <mergeCell ref="I38:J38"/>
    <mergeCell ref="D34:H34"/>
    <mergeCell ref="I34:J34"/>
    <mergeCell ref="A36:A38"/>
    <mergeCell ref="B37:C37"/>
    <mergeCell ref="D37:H37"/>
    <mergeCell ref="I37:J37"/>
    <mergeCell ref="A33:A34"/>
    <mergeCell ref="B38:C38"/>
    <mergeCell ref="D38:H38"/>
    <mergeCell ref="I33:J33"/>
    <mergeCell ref="D114:H114"/>
    <mergeCell ref="B43:C43"/>
    <mergeCell ref="D43:H43"/>
    <mergeCell ref="I43:J43"/>
    <mergeCell ref="B53:C53"/>
    <mergeCell ref="B62:C62"/>
    <mergeCell ref="D62:H62"/>
    <mergeCell ref="I62:J62"/>
    <mergeCell ref="I64:J64"/>
    <mergeCell ref="B60:C60"/>
    <mergeCell ref="B61:C61"/>
    <mergeCell ref="D61:H61"/>
    <mergeCell ref="I61:J61"/>
    <mergeCell ref="B93:C93"/>
    <mergeCell ref="D93:H93"/>
    <mergeCell ref="I93:J93"/>
    <mergeCell ref="B121:C121"/>
    <mergeCell ref="D121:H121"/>
    <mergeCell ref="I121:J121"/>
    <mergeCell ref="I65:J65"/>
    <mergeCell ref="B72:C72"/>
    <mergeCell ref="D72:H72"/>
    <mergeCell ref="I72:J72"/>
    <mergeCell ref="I71:J71"/>
    <mergeCell ref="A73:J73"/>
    <mergeCell ref="D69:H69"/>
    <mergeCell ref="I69:J69"/>
    <mergeCell ref="B68:C68"/>
    <mergeCell ref="D68:H68"/>
    <mergeCell ref="B67:C67"/>
    <mergeCell ref="B65:C65"/>
    <mergeCell ref="D65:H65"/>
    <mergeCell ref="B70:C70"/>
    <mergeCell ref="A121:A122"/>
  </mergeCells>
  <conditionalFormatting sqref="B13:J13">
    <cfRule type="expression" dxfId="210" priority="4">
      <formula>AND(B15&gt;0,B15&lt;10)</formula>
    </cfRule>
    <cfRule type="expression" dxfId="209" priority="5">
      <formula>B15&gt;9</formula>
    </cfRule>
  </conditionalFormatting>
  <dataValidations count="1">
    <dataValidation allowBlank="1" sqref="S1:XFD1048576 A123:A1048576 A73:A121 K2:R1048576 A2:J64 B65:J1048576" xr:uid="{B1F48C5E-9E18-405B-B00A-5F544624929A}"/>
  </dataValidations>
  <hyperlinks>
    <hyperlink ref="D25:H25" location="'Direct Delivery'!A1" display="Direct Delivery" xr:uid="{DDC633EE-2814-4E48-83BC-FAE2DC1B9E9C}"/>
    <hyperlink ref="D33:H33" location="'IFS - Beef (FFS)'!A1" display="International Food Solutions " xr:uid="{17901BFD-7F7F-44A2-8D74-3DD119CF957F}"/>
    <hyperlink ref="D34:H34" location="'J.T.M. - Beef (FFS)'!A1" display="J.T.M." xr:uid="{CD5D72A2-3450-4FB3-9B1A-25104B64279B}"/>
    <hyperlink ref="D36:H36" location="'Brookwood - Pork (FFS)'!A1" display="Brookwood Farms" xr:uid="{EC4760E9-A59B-4953-AB6F-C455F79B5D79}"/>
    <hyperlink ref="D37:H37" location="'J.T.M. - Pork (FFS)'!A1" display="J.T.M." xr:uid="{B77C8B57-5799-487F-97B6-FA3E4FC40239}"/>
    <hyperlink ref="D38:H38" location="'Nick''s Famous BBQ (FFS)'!A1" display="Nick's Famous BBQ" xr:uid="{A820EDE6-2DEE-4A5D-9147-09B4C8830440}"/>
    <hyperlink ref="D44:H44" location="'Pilgrims-GoldKist (FFS)'!A1" display="Pilgrim's Pride" xr:uid="{735E6169-9F0A-4D16-94BF-CA4CB9E560EB}"/>
    <hyperlink ref="D45:H45" location="'Yang''s 5th Taste (FFS)'!A1" display="Yangs 5th Taste" xr:uid="{595EE277-A127-4F8C-9EE4-A45B47BABBCC}"/>
    <hyperlink ref="D48:H48" location="'Hormel-Jennie-O (FFS)'!A1" display="Hormel/Jennie-O" xr:uid="{1AA9E4FD-7995-41F9-B554-F4A7B1AA5900}"/>
    <hyperlink ref="D49:H49" location="'J.T.M. - Turkey (FFS)'!A1" display="J.T.M." xr:uid="{7C82E236-CC7F-42A4-BC6E-F9929DA83E24}"/>
    <hyperlink ref="D51:H51" location="'Cargill-Sunny Fresh (FFS)'!A1" display="Sunny Fresh" xr:uid="{4AFAD748-EC92-49CB-BD55-D22015510832}"/>
    <hyperlink ref="D53:H53" location="'High Liner (FFS)'!A1" display="High Liner Foods" xr:uid="{58EC392A-1E1D-4A5E-B2B4-84FD3E8BE0E5}"/>
    <hyperlink ref="D55:H55" location="'Alpha (FFS)'!A1" display="Alpha Foods" xr:uid="{C13CF412-9166-4321-9004-7EFE91D12719}"/>
    <hyperlink ref="D56:H56" location="'Bongards (FFS)'!A1" display="Bongards Creamery" xr:uid="{C4E1A168-993F-4ED5-A9A2-0777602B1F4C}"/>
    <hyperlink ref="D57:H57" location="'J.T.M.  - Cheese (FFS)'!A1" display="J.T.M." xr:uid="{E26176A7-A6D1-4954-A85D-F7742CB47697}"/>
    <hyperlink ref="D58:H58" location="'Los Cabos (FFS)'!A1" display="Los Cabos" xr:uid="{92E7E818-7CC5-4A42-930C-DFA89132CE4F}"/>
    <hyperlink ref="D59:H59" location="'Nardone Bros (FFS)'!A1" display="Nardones" xr:uid="{2975316A-406A-4352-A7C7-7E23566BBCAD}"/>
    <hyperlink ref="D62:H62" location="'Tasty Brands (FFS)'!A1" display="Tasty Brands" xr:uid="{58D9C7DF-6761-45DD-80C9-D770BD77DDF6}"/>
    <hyperlink ref="D65:H65" location="'NFG - Pears (FFS)'!A1" display="National Food Group - Pear Products Only" xr:uid="{4C554286-D500-42E6-9A75-1DC5B9DB0C7C}"/>
    <hyperlink ref="D66:H66" location="'NFG - Peaches (FFS)'!A1" display="National Food Group - Peach Products Only" xr:uid="{10887D52-86B6-4043-B528-12AC205FAB63}"/>
    <hyperlink ref="D71:H71" location="'Cherry Central - Cherries (FFS)'!A1" display="Cherry Central - Cherry Products Only " xr:uid="{DBD7B557-242C-4897-B759-8E2F80B2F5FC}"/>
    <hyperlink ref="D72:H72" location="'Red Gold (FFS)'!A1" display="Red Gold" xr:uid="{5A877191-DFEA-4C33-8DFD-0ABC6ABA9795}"/>
    <hyperlink ref="D80:H80" location="'IFS - Beef (NOI)'!A1" display="International Food Solutions" xr:uid="{A466E02F-167C-44E9-91F7-16B7F8F5176C}"/>
    <hyperlink ref="D81:H81" location="'J.T.M - Beef (NOI)'!A1" display="J.T.M" xr:uid="{C287CD57-E2A2-449D-9297-84464951529E}"/>
    <hyperlink ref="D82:H82" location="'Tyson - Beef (NOI)'!A1" display="Tyson" xr:uid="{18101EC7-F7DE-42EB-B989-018BC100D119}"/>
    <hyperlink ref="D84:H84" location="'J.T.M. - Pork (NOI)'!A1" display="J.T.M" xr:uid="{FDE9DB80-78BF-4EE1-95E7-062C847C2BBC}"/>
    <hyperlink ref="D85:H85" location="'Tyson - Pork (NOI)'!A1" display="Tyson" xr:uid="{D8E909BB-AAF8-4BC1-96E8-238E9871A552}"/>
    <hyperlink ref="D87:H87" location="'Foster Farms (NOI)'!A1" display="Foster Farms" xr:uid="{0380D636-DBD3-40F9-8EDC-B834E91FD225}"/>
    <hyperlink ref="D88:H88" location="'Gold Creek (NOI)'!A1" display="Gold Creek" xr:uid="{02ADF67B-9FDF-4FC0-8F78-5ADC8AD776DD}"/>
    <hyperlink ref="D89:H89" location="'IFS - 100103 Chicken (NOI)'!A1" display="International Food Solutions 100103 Products Only" xr:uid="{69F4DADA-5270-4EE8-9713-261BFDC6D2EA}"/>
    <hyperlink ref="D90:H90" location="'IFS - 100113 Chicken (NOI)'!A1" display="International Food Solutions - 100113 Products Only" xr:uid="{03CF539B-68A0-4F27-9B1E-AAA128BA8E8A}"/>
    <hyperlink ref="D91:H91" location="'Schwan''s - Chicken (NOI)'!A1" display="Schwan's Food " xr:uid="{C3F00298-D4D0-4292-8B6F-3FCD4795F2E1}"/>
    <hyperlink ref="D92:H92" location="'Pilgrims-GoldKist (NOI)'!A1" display="Pilgrim's Pride" xr:uid="{A7FFE6B3-2044-43D1-B470-E507C063E513}"/>
    <hyperlink ref="D95:H95" location="'Tyson - Chicken (NOI)'!A1" display="Tyson" xr:uid="{11CD19C3-AB62-4E25-B1D3-0EDFE49D8F8A}"/>
    <hyperlink ref="D96:H96" location="'Yang''s 5th Taste (NOI)'!A1" display="Yang's 5th Taste" xr:uid="{E9077647-DDA7-46F6-9B5D-8EB3EAAA247A}"/>
    <hyperlink ref="D98:H98" location="'Butterball (NOI)'!A1" display="Butterball" xr:uid="{EF588B46-4CE5-46AA-BBAB-62124D4A1E18}"/>
    <hyperlink ref="D99:H99" location="'Hormel-Jennie-O (NOI)'!A1" display="Hormel/Jennie-O" xr:uid="{A315F822-B452-42C0-A2D4-183A389216C5}"/>
    <hyperlink ref="D102:H102" location="'Cargill-Sunny Fresh (NOI)'!A1" display="Sunny Fresh" xr:uid="{08B6F367-6A04-475E-9CF1-E85F7B2CDA82}"/>
    <hyperlink ref="D104:H104" location="'Alpha (NOI)'!A1" display="Alpha Foods" xr:uid="{17F9B847-E83B-4B1A-B64A-29563A0BAC57}"/>
    <hyperlink ref="D105:H105" location="'Bake Crafters (NOI)'!A1" display="Bake Crafters" xr:uid="{C3FCB146-A434-4804-A222-C6D5520AC2E0}"/>
    <hyperlink ref="D106:H106" location="'Bongards (NOI)'!A1" display="Bongards Creamery" xr:uid="{15F03953-FBA5-4E1F-800C-654901A899B1}"/>
    <hyperlink ref="D107:H107" location="'Classic Delight (NOI)'!A1" display="Classic Delight " xr:uid="{73A4AA96-9FF5-4B01-855B-E4D2FFE28424}"/>
    <hyperlink ref="D108:H108" location="'Conagra (NOI)'!A1" display="ConAgra Foods" xr:uid="{B8F91D1D-7B10-4014-8C69-CA24C5E4ECFB}"/>
    <hyperlink ref="D109:H109" location="'J.T.M. - Cheese (NOI)'!A1" display="J.T.M." xr:uid="{B5BA9CF1-B10A-458B-BC58-AA5C84528A78}"/>
    <hyperlink ref="D110:H110" location="'Land O Lakes (NOI)'!A1" display="Land O Lakes" xr:uid="{D3BCE016-824F-4685-94CE-4481EBC43C43}"/>
    <hyperlink ref="D111:H111" location="'Los Cabos (NOI)'!A1" display="Los Cabos" xr:uid="{93725951-CB8C-4667-8569-3F633CF77463}"/>
    <hyperlink ref="D112:H112" location="'Nardone Bros (NOI)'!A1" display="Nardones" xr:uid="{6CF14450-9BA4-442E-893E-71CB113798B2}"/>
    <hyperlink ref="D115:H115" location="'S.A. Piazza (NOI)'!A1" display="S.A. Piazza" xr:uid="{4920C057-C87B-46B1-9D3F-EC6124310A52}"/>
    <hyperlink ref="D116:H116" location="'Schwan''s - Cheese (NOI)'!A1" display="Schwan's Food " xr:uid="{AA4DB693-6099-41C6-9E14-288DFB3FFD8A}"/>
    <hyperlink ref="D117:H117" location="'Tasty Brands (NOI)'!A1" display="Tasty Brands" xr:uid="{58220374-C563-4E96-8509-E7FF7CAADF8B}"/>
    <hyperlink ref="D119:H119" location="'Tyson - Cheese (NOI)'!A1" display="Tyson" xr:uid="{A37576A8-95F9-40BC-A0DF-A10E39EBFEAD}"/>
    <hyperlink ref="D122:H122" location="'Red Gold (NOI)'!A1" display="Red Gold" xr:uid="{48BC127C-AD06-4FA4-A8DF-60F832A8F0BD}"/>
    <hyperlink ref="D123:H123" location="'Peterson Farms (NOI)'!A1" display="Peterson Farms" xr:uid="{4458E2A8-1910-4712-B136-82AFA2E1BA82}"/>
    <hyperlink ref="D124:H124" location="'Richland Hills (NOI)'!A1" display="Richland Hills Farms" xr:uid="{B0DA8B3A-AA6F-4A0A-B310-FBAC15A6B6AD}"/>
    <hyperlink ref="D133:H133" location="'Cavendish (NOI)'!A1" display="Cavendish" xr:uid="{2E1C7635-2B37-49D7-BC92-1C837BD2A335}"/>
    <hyperlink ref="D134:H134" location="'McCain - Sweet Potatoes (NOI)'!A1" display="McCain Foods - Sweet Potatoes" xr:uid="{4FC79AA5-83DD-42B4-A1FC-4EA3B525E583}"/>
    <hyperlink ref="D29:H29" location="'DoD Fresh'!A1" display="D.o.D. Fresh" xr:uid="{63595733-8CA9-4D34-BFFC-2BA404F98BBB}"/>
    <hyperlink ref="D40:H40" location="'IFS - 100103 Chicken (FFS)'!A1" display="International Food Solutions -- 100103 Products Only " xr:uid="{E280DD60-1004-4585-BA84-8DB1343071E4}"/>
    <hyperlink ref="D41:H41" location="'IFS - 100113 Chicken (FFS)'!A1" display="International Food Solutions -- 100113 Products Only " xr:uid="{3C1E17AA-730A-47B2-B416-1856F3225F71}"/>
    <hyperlink ref="D42:H42" location="'Gold Creek (FFS)'!A1" display="Gold Creek" xr:uid="{D532F6AB-7776-4743-8297-1E8ED740AB98}"/>
    <hyperlink ref="D43:H43" location="'Rich Chicks (FFS)'!A1" display="Rich Chick's" xr:uid="{E9819584-1C85-460A-A966-44ECCF2E5858}"/>
    <hyperlink ref="D94" location="'Rich Chick''s (NOI)'!A1" display="Rich Chick's" xr:uid="{6C07188C-0663-4E3D-85D9-9156191B41E2}"/>
    <hyperlink ref="D70" location="'Cherry Central Apples (FFS)'!A1" display="Cherry Central-Apple Products Only" xr:uid="{96C5D234-8673-4CCD-A362-D04B015BD2D9}"/>
    <hyperlink ref="D113:H113" location="'Rich''s - Cheese (NOI)'!A1" display="Rich's" xr:uid="{09B5C068-AAD4-4C20-BD67-2AF989870E5E}"/>
    <hyperlink ref="D70:H70" location="'Cherry Central - Apples (FFS)'!A1" display="Cherry Central-Apple Products Only" xr:uid="{64642A05-C1F0-4768-B0BE-757BF8B56FEF}"/>
    <hyperlink ref="D94:H94" location="'Rich Chicks (NOI)'!A1" display="Rich Chick's" xr:uid="{57B2AAC9-3BA8-416F-9BAC-F77CFB280006}"/>
    <hyperlink ref="D100:H100" location="'J.T.M. - Turkey (NOI)'!A1" display="J.T.M." xr:uid="{2A1AD874-2DA8-4A05-9CB0-AE853466A0CE}"/>
    <hyperlink ref="D47:H47" location="'Brookwood - Turkey (FFS)'!A1" display="Brookwood Farms" xr:uid="{91007F89-9B4D-43DB-B3D7-1679CE0C9FCB}"/>
    <hyperlink ref="D125:H125" location="'NFG - Apples (NOI)'!A1" display="National Food Group - Apple Products Only " xr:uid="{B1D00856-64B2-4B74-8089-AEBEFBE2F284}"/>
    <hyperlink ref="D126:H126" location="'NFG - Pears (NOI)'!A1" display="National Food Group - Pear Products Only" xr:uid="{BB99CF1C-7929-409E-B8D0-5E65A09CAAB0}"/>
    <hyperlink ref="D127:H127" location="'NFG - Peaches (NOI)'!A1" display="National Food Group - Peach Products Only" xr:uid="{1BAC1CE1-8996-4BE0-9711-832D4F603051}"/>
    <hyperlink ref="D131:H131" location="'High Liner (NOI)'!A1" display="High Liner Foods" xr:uid="{58C8255C-5C02-4C38-AFE2-C890018C3F0F}"/>
    <hyperlink ref="D114:H114" location="'S&amp;F Foods (NOI)'!A1" display="S&amp;F Foods" xr:uid="{212F4F80-4539-47E7-A4D7-C2D3F2636303}"/>
    <hyperlink ref="D132:H132" location="'Smuckers (NOI)'!A1" display="J.M. Smuckers" xr:uid="{06A67C1B-6085-4B98-91C1-8444F2B2DA3C}"/>
    <hyperlink ref="D67:H67" location="'NFG - Mixed Fruit (FFS)'!A1" display="National Food Group -Mixed Fruit Products Only" xr:uid="{0729317A-74CC-4033-ACAC-70B5058B4174}"/>
    <hyperlink ref="D68:H68" location="'NFG - Garbanzo Beans (FFS)'!A1" display="National Food Group - Garbanzo Bean Products Only" xr:uid="{576C3077-343A-4F7F-BFB7-0440579A7E3B}"/>
    <hyperlink ref="D69:H69" location="'NFG - Pinto Beans (FFS)'!A1" display="National Food Group - Pinto Bean Products Only" xr:uid="{0DD937DA-EBC2-47F5-A52A-0A1F7081901F}"/>
    <hyperlink ref="D128:H128" location="'NFG - Mixed Fruit (NOI)'!A1" display="National Food Group -Mixed Fruit Products Only" xr:uid="{62410EC7-0B0F-4BFD-9F67-90F91568FF76}"/>
    <hyperlink ref="D129:H129" location="'NFG - Garbanzo Beans (NOI)'!A1" display="National Food Group - Garbanzo Bean Products Only" xr:uid="{4B6A8A44-F6B2-4122-98CC-49D959164B73}"/>
    <hyperlink ref="D130:H130" location="'NFG - Pinto Beans (NOI)'!A1" display="National Food Group - Pinto Bean Products Only" xr:uid="{D125C0A4-2631-40A8-A483-ACBDD81E7ADB}"/>
    <hyperlink ref="D60:H60" location="'Rich''s - Cheese (FFS)'!A1" display="Rich's" xr:uid="{8737260C-A981-40F4-963A-70CB75597B49}"/>
    <hyperlink ref="D135:H135" location="'McCain - Potatoes (NOI)'!A1" display="McCain Foods  - White Potatoes" xr:uid="{8526394E-1F6A-4D69-B745-89BEE968CBC0}"/>
    <hyperlink ref="D136:H136" location="'Rich''s - Flour (NOI)'!A1" display="Rich's" xr:uid="{ED030881-2DB3-4C82-A33E-79E2333581B4}"/>
    <hyperlink ref="D93:H93" location="'ProView (NOI)'!A1" display="ProView" xr:uid="{5937DE05-59C1-4A08-8626-054D36D5912C}"/>
    <hyperlink ref="D121:H121" location="'Kraft Heinz (NOI)'!A1" display="Kraft Heinz" xr:uid="{C503689D-A6B5-43BF-B7B8-BFC476493C28}"/>
    <hyperlink ref="D118:H118" location="'Tasty Pizza (NOI)'!A1" display="Tasty Pizza" xr:uid="{A5E2268D-3DC6-4903-8E07-336778C616EE}"/>
    <hyperlink ref="D61:H61" location="'Tasty Pizza (FFS)'!A1" display="Tasty Pizza" xr:uid="{7DB585B5-83C3-4B8D-B07E-EFEE217E3AB5}"/>
    <hyperlink ref="D64:H64" location="'NFG - Apples (FFS)'!A1" display="National Food Group - Apple Products Only" xr:uid="{D81B08E6-1C22-48FD-96E8-556E0F0701A2}"/>
  </hyperlinks>
  <pageMargins left="0.25" right="0.25" top="0.5" bottom="0.25" header="0" footer="0"/>
  <pageSetup scale="55" fitToHeight="0" orientation="portrait" r:id="rId1"/>
  <rowBreaks count="2" manualBreakCount="2">
    <brk id="21" max="9" man="1"/>
    <brk id="72" max="9"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7618A-22EF-42C2-846A-558F068802E7}">
  <sheetPr codeName="Sheet51">
    <pageSetUpPr fitToPage="1"/>
  </sheetPr>
  <dimension ref="A1:Z26"/>
  <sheetViews>
    <sheetView showGridLines="0" zoomScale="60" zoomScaleNormal="60" workbookViewId="0">
      <selection activeCell="Z21" sqref="A2:Z21"/>
    </sheetView>
  </sheetViews>
  <sheetFormatPr defaultColWidth="9.140625" defaultRowHeight="15" x14ac:dyDescent="0.25"/>
  <cols>
    <col min="1" max="1" width="1.28515625" style="58" customWidth="1"/>
    <col min="2" max="2" width="22" style="58" bestFit="1" customWidth="1"/>
    <col min="3" max="3" width="53.140625" style="58" customWidth="1"/>
    <col min="4" max="4" width="15.140625" style="58" customWidth="1"/>
    <col min="5" max="5" width="9.85546875" style="58" customWidth="1"/>
    <col min="6" max="6" width="15" style="58" bestFit="1"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9" width="11.140625" style="58"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37"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43.5" customHeight="1" thickTop="1" thickBot="1" x14ac:dyDescent="0.3">
      <c r="B2" s="1504" t="s">
        <v>1680</v>
      </c>
      <c r="C2" s="1505"/>
      <c r="D2" s="1505"/>
      <c r="E2" s="1505"/>
      <c r="F2" s="1505"/>
      <c r="G2" s="1505"/>
      <c r="H2" s="1505"/>
      <c r="I2" s="1505"/>
      <c r="J2" s="1505"/>
      <c r="K2" s="1505"/>
      <c r="L2" s="1505"/>
      <c r="M2" s="1505"/>
      <c r="N2" s="1505"/>
      <c r="O2" s="1505"/>
      <c r="P2" s="1505"/>
      <c r="Q2" s="1498"/>
      <c r="R2" s="1499"/>
      <c r="S2" s="1499"/>
      <c r="T2" s="1499"/>
      <c r="U2" s="1499"/>
      <c r="V2" s="1499"/>
      <c r="W2" s="1499"/>
      <c r="X2" s="1499"/>
      <c r="Y2" s="1500"/>
      <c r="Z2" s="57"/>
    </row>
    <row r="3" spans="1:26"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c r="Z3" s="57"/>
    </row>
    <row r="4" spans="1:26" ht="40.9"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row>
    <row r="5" spans="1:26"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47.45" customHeight="1" thickTop="1" thickBot="1" x14ac:dyDescent="0.3">
      <c r="B6" s="1480"/>
      <c r="C6" s="1481"/>
      <c r="D6" s="1481"/>
      <c r="E6" s="1481"/>
      <c r="F6" s="1481"/>
      <c r="G6" s="1481"/>
      <c r="H6" s="1481"/>
      <c r="I6" s="1481"/>
      <c r="J6" s="1482"/>
      <c r="K6" s="1135">
        <v>110244</v>
      </c>
      <c r="L6" s="1483" t="s">
        <v>1681</v>
      </c>
      <c r="M6" s="1483"/>
      <c r="N6" s="1483"/>
      <c r="O6" s="1484" t="s">
        <v>2455</v>
      </c>
      <c r="P6" s="1485"/>
      <c r="Q6" s="1485"/>
      <c r="R6" s="1485"/>
      <c r="S6" s="556">
        <v>1.8265</v>
      </c>
      <c r="T6" s="1483" t="s">
        <v>1683</v>
      </c>
      <c r="U6" s="1483"/>
      <c r="V6" s="1483"/>
      <c r="W6" s="1483"/>
      <c r="X6" s="1483"/>
      <c r="Y6" s="1589"/>
    </row>
    <row r="7" spans="1:26" ht="66.7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8.25" customHeight="1" thickBot="1" x14ac:dyDescent="0.3">
      <c r="B8" s="48"/>
      <c r="C8" s="49"/>
      <c r="D8" s="50"/>
      <c r="E8" s="50"/>
      <c r="F8" s="50"/>
      <c r="G8" s="50"/>
      <c r="H8" s="50"/>
      <c r="I8" s="50"/>
      <c r="J8" s="51"/>
      <c r="K8" s="52">
        <f t="shared" ref="K8:V8" si="0">SUM(K10:K20)</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5.75"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21" customHeight="1" thickTop="1" x14ac:dyDescent="0.25">
      <c r="B10" s="743" t="s">
        <v>2456</v>
      </c>
      <c r="C10" s="744" t="s">
        <v>2457</v>
      </c>
      <c r="D10" s="745">
        <v>2</v>
      </c>
      <c r="E10" s="746">
        <v>2</v>
      </c>
      <c r="F10" s="747" t="s">
        <v>2458</v>
      </c>
      <c r="G10" s="746">
        <v>32</v>
      </c>
      <c r="H10" s="746">
        <v>96</v>
      </c>
      <c r="I10" s="746">
        <v>12</v>
      </c>
      <c r="J10" s="603">
        <f t="shared" ref="J10:J20" si="1">$S$6*I10</f>
        <v>21.917999999999999</v>
      </c>
      <c r="K10" s="1002"/>
      <c r="L10" s="1003"/>
      <c r="M10" s="1003"/>
      <c r="N10" s="1003"/>
      <c r="O10" s="1003"/>
      <c r="P10" s="1003"/>
      <c r="Q10" s="1003"/>
      <c r="R10" s="1003"/>
      <c r="S10" s="1004"/>
      <c r="T10" s="420">
        <f t="shared" ref="T10:T20" si="2">SUM(K10:S10)</f>
        <v>0</v>
      </c>
      <c r="U10" s="20">
        <f>T10*I10</f>
        <v>0</v>
      </c>
      <c r="V10" s="26">
        <f t="shared" ref="V10:V20" si="3">U10*$S$6</f>
        <v>0</v>
      </c>
      <c r="W10" s="1709" t="str">
        <f>_xlfn.CONCAT("$",'Total Sheet'!B34," per case for public LEAS / estimated $",'Total Sheet'!B35," for Nonpublic LEAs")</f>
        <v>$2.30 per case for public LEAS / estimated $5.36 for Nonpublic LEAs</v>
      </c>
      <c r="X10" s="1595" t="s">
        <v>1695</v>
      </c>
      <c r="Y10" s="1596"/>
    </row>
    <row r="11" spans="1:26" ht="18.75" x14ac:dyDescent="0.25">
      <c r="B11" s="748" t="s">
        <v>2459</v>
      </c>
      <c r="C11" s="749" t="s">
        <v>2460</v>
      </c>
      <c r="D11" s="750">
        <v>2</v>
      </c>
      <c r="E11" s="751">
        <v>2</v>
      </c>
      <c r="F11" s="752" t="s">
        <v>2458</v>
      </c>
      <c r="G11" s="751">
        <v>32</v>
      </c>
      <c r="H11" s="751">
        <v>96</v>
      </c>
      <c r="I11" s="751">
        <v>9</v>
      </c>
      <c r="J11" s="568">
        <f t="shared" si="1"/>
        <v>16.438500000000001</v>
      </c>
      <c r="K11" s="995"/>
      <c r="L11" s="964"/>
      <c r="M11" s="964"/>
      <c r="N11" s="964"/>
      <c r="O11" s="964"/>
      <c r="P11" s="964"/>
      <c r="Q11" s="964"/>
      <c r="R11" s="964"/>
      <c r="S11" s="996"/>
      <c r="T11" s="55">
        <f t="shared" si="2"/>
        <v>0</v>
      </c>
      <c r="U11" s="2">
        <f t="shared" ref="U11:U20" si="4">T11*I11</f>
        <v>0</v>
      </c>
      <c r="V11" s="13">
        <f t="shared" si="3"/>
        <v>0</v>
      </c>
      <c r="W11" s="1493"/>
      <c r="X11" s="1574"/>
      <c r="Y11" s="1575"/>
    </row>
    <row r="12" spans="1:26" ht="18.75" x14ac:dyDescent="0.25">
      <c r="B12" s="753" t="s">
        <v>2461</v>
      </c>
      <c r="C12" s="749" t="s">
        <v>2462</v>
      </c>
      <c r="D12" s="750">
        <v>2</v>
      </c>
      <c r="E12" s="751">
        <v>2</v>
      </c>
      <c r="F12" s="754" t="s">
        <v>1747</v>
      </c>
      <c r="G12" s="751">
        <v>18.88</v>
      </c>
      <c r="H12" s="751">
        <v>60</v>
      </c>
      <c r="I12" s="751">
        <v>7.5</v>
      </c>
      <c r="J12" s="568">
        <f t="shared" si="1"/>
        <v>13.69875</v>
      </c>
      <c r="K12" s="995"/>
      <c r="L12" s="964"/>
      <c r="M12" s="964"/>
      <c r="N12" s="964"/>
      <c r="O12" s="964"/>
      <c r="P12" s="964"/>
      <c r="Q12" s="964"/>
      <c r="R12" s="964"/>
      <c r="S12" s="996"/>
      <c r="T12" s="55">
        <f t="shared" si="2"/>
        <v>0</v>
      </c>
      <c r="U12" s="2">
        <f t="shared" si="4"/>
        <v>0</v>
      </c>
      <c r="V12" s="13">
        <f t="shared" si="3"/>
        <v>0</v>
      </c>
      <c r="W12" s="1493"/>
      <c r="X12" s="1574"/>
      <c r="Y12" s="1575"/>
    </row>
    <row r="13" spans="1:26" ht="18.75" x14ac:dyDescent="0.25">
      <c r="B13" s="748" t="s">
        <v>2463</v>
      </c>
      <c r="C13" s="749" t="s">
        <v>2464</v>
      </c>
      <c r="D13" s="750">
        <v>2</v>
      </c>
      <c r="E13" s="751">
        <v>2</v>
      </c>
      <c r="F13" s="752" t="s">
        <v>2458</v>
      </c>
      <c r="G13" s="751">
        <v>22.35</v>
      </c>
      <c r="H13" s="751">
        <v>60</v>
      </c>
      <c r="I13" s="751">
        <v>5.63</v>
      </c>
      <c r="J13" s="568">
        <f t="shared" si="1"/>
        <v>10.283194999999999</v>
      </c>
      <c r="K13" s="995"/>
      <c r="L13" s="964"/>
      <c r="M13" s="964"/>
      <c r="N13" s="964"/>
      <c r="O13" s="964"/>
      <c r="P13" s="964"/>
      <c r="Q13" s="964"/>
      <c r="R13" s="964"/>
      <c r="S13" s="996"/>
      <c r="T13" s="55">
        <f t="shared" si="2"/>
        <v>0</v>
      </c>
      <c r="U13" s="2">
        <f t="shared" si="4"/>
        <v>0</v>
      </c>
      <c r="V13" s="13">
        <f t="shared" si="3"/>
        <v>0</v>
      </c>
      <c r="W13" s="1493"/>
      <c r="X13" s="1574"/>
      <c r="Y13" s="1575"/>
    </row>
    <row r="14" spans="1:26" ht="18.75" x14ac:dyDescent="0.25">
      <c r="B14" s="748" t="s">
        <v>2465</v>
      </c>
      <c r="C14" s="749" t="s">
        <v>2466</v>
      </c>
      <c r="D14" s="750">
        <v>2</v>
      </c>
      <c r="E14" s="751">
        <v>2</v>
      </c>
      <c r="F14" s="754" t="s">
        <v>1747</v>
      </c>
      <c r="G14" s="751">
        <v>20.399999999999999</v>
      </c>
      <c r="H14" s="751">
        <v>64</v>
      </c>
      <c r="I14" s="751">
        <v>6</v>
      </c>
      <c r="J14" s="568">
        <f t="shared" si="1"/>
        <v>10.959</v>
      </c>
      <c r="K14" s="995"/>
      <c r="L14" s="964"/>
      <c r="M14" s="964"/>
      <c r="N14" s="964"/>
      <c r="O14" s="964"/>
      <c r="P14" s="964"/>
      <c r="Q14" s="964"/>
      <c r="R14" s="964"/>
      <c r="S14" s="996"/>
      <c r="T14" s="55">
        <f t="shared" si="2"/>
        <v>0</v>
      </c>
      <c r="U14" s="2">
        <f t="shared" si="4"/>
        <v>0</v>
      </c>
      <c r="V14" s="13">
        <f t="shared" si="3"/>
        <v>0</v>
      </c>
      <c r="W14" s="1493"/>
      <c r="X14" s="1574"/>
      <c r="Y14" s="1575"/>
    </row>
    <row r="15" spans="1:26" ht="21" customHeight="1" x14ac:dyDescent="0.25">
      <c r="B15" s="753" t="s">
        <v>2467</v>
      </c>
      <c r="C15" s="749" t="s">
        <v>2468</v>
      </c>
      <c r="D15" s="750">
        <v>2</v>
      </c>
      <c r="E15" s="751">
        <v>2</v>
      </c>
      <c r="F15" s="754" t="s">
        <v>1747</v>
      </c>
      <c r="G15" s="751">
        <v>20</v>
      </c>
      <c r="H15" s="751">
        <v>64</v>
      </c>
      <c r="I15" s="751">
        <v>8</v>
      </c>
      <c r="J15" s="568">
        <f t="shared" si="1"/>
        <v>14.612</v>
      </c>
      <c r="K15" s="995"/>
      <c r="L15" s="964"/>
      <c r="M15" s="964"/>
      <c r="N15" s="964"/>
      <c r="O15" s="964"/>
      <c r="P15" s="964"/>
      <c r="Q15" s="964"/>
      <c r="R15" s="964"/>
      <c r="S15" s="996"/>
      <c r="T15" s="55">
        <f t="shared" si="2"/>
        <v>0</v>
      </c>
      <c r="U15" s="2">
        <f t="shared" si="4"/>
        <v>0</v>
      </c>
      <c r="V15" s="13">
        <f t="shared" si="3"/>
        <v>0</v>
      </c>
      <c r="W15" s="1493"/>
      <c r="X15" s="1574"/>
      <c r="Y15" s="1575"/>
    </row>
    <row r="16" spans="1:26" ht="18.75" x14ac:dyDescent="0.25">
      <c r="B16" s="753" t="s">
        <v>2469</v>
      </c>
      <c r="C16" s="749" t="s">
        <v>2470</v>
      </c>
      <c r="D16" s="750">
        <v>2</v>
      </c>
      <c r="E16" s="751">
        <v>2</v>
      </c>
      <c r="F16" s="752" t="s">
        <v>2458</v>
      </c>
      <c r="G16" s="751">
        <v>23.65</v>
      </c>
      <c r="H16" s="751">
        <v>70</v>
      </c>
      <c r="I16" s="751">
        <v>6.56</v>
      </c>
      <c r="J16" s="568">
        <f t="shared" si="1"/>
        <v>11.98184</v>
      </c>
      <c r="K16" s="995"/>
      <c r="L16" s="964"/>
      <c r="M16" s="964"/>
      <c r="N16" s="964"/>
      <c r="O16" s="964"/>
      <c r="P16" s="964"/>
      <c r="Q16" s="964"/>
      <c r="R16" s="964"/>
      <c r="S16" s="996"/>
      <c r="T16" s="55">
        <f t="shared" si="2"/>
        <v>0</v>
      </c>
      <c r="U16" s="2">
        <f t="shared" si="4"/>
        <v>0</v>
      </c>
      <c r="V16" s="13">
        <f t="shared" si="3"/>
        <v>0</v>
      </c>
      <c r="W16" s="1493"/>
      <c r="X16" s="1574"/>
      <c r="Y16" s="1575"/>
    </row>
    <row r="17" spans="2:25" ht="18.75" x14ac:dyDescent="0.25">
      <c r="B17" s="753" t="s">
        <v>2471</v>
      </c>
      <c r="C17" s="749" t="s">
        <v>2472</v>
      </c>
      <c r="D17" s="750">
        <v>1</v>
      </c>
      <c r="E17" s="751">
        <v>1</v>
      </c>
      <c r="F17" s="754" t="s">
        <v>1747</v>
      </c>
      <c r="G17" s="751">
        <v>14.35</v>
      </c>
      <c r="H17" s="751">
        <v>80</v>
      </c>
      <c r="I17" s="751">
        <v>2.5</v>
      </c>
      <c r="J17" s="568">
        <f t="shared" si="1"/>
        <v>4.5662500000000001</v>
      </c>
      <c r="K17" s="995"/>
      <c r="L17" s="964"/>
      <c r="M17" s="964"/>
      <c r="N17" s="964"/>
      <c r="O17" s="964"/>
      <c r="P17" s="964"/>
      <c r="Q17" s="964"/>
      <c r="R17" s="964"/>
      <c r="S17" s="996"/>
      <c r="T17" s="55">
        <f t="shared" si="2"/>
        <v>0</v>
      </c>
      <c r="U17" s="2">
        <f t="shared" si="4"/>
        <v>0</v>
      </c>
      <c r="V17" s="13">
        <f t="shared" si="3"/>
        <v>0</v>
      </c>
      <c r="W17" s="1493"/>
      <c r="X17" s="1574"/>
      <c r="Y17" s="1575"/>
    </row>
    <row r="18" spans="2:25" ht="18.75" x14ac:dyDescent="0.25">
      <c r="B18" s="748" t="s">
        <v>2473</v>
      </c>
      <c r="C18" s="749" t="s">
        <v>2474</v>
      </c>
      <c r="D18" s="750">
        <v>1</v>
      </c>
      <c r="E18" s="751">
        <v>2</v>
      </c>
      <c r="F18" s="754" t="s">
        <v>1747</v>
      </c>
      <c r="G18" s="751">
        <v>22.52</v>
      </c>
      <c r="H18" s="751">
        <v>96</v>
      </c>
      <c r="I18" s="751">
        <v>3</v>
      </c>
      <c r="J18" s="568">
        <f t="shared" si="1"/>
        <v>5.4794999999999998</v>
      </c>
      <c r="K18" s="995"/>
      <c r="L18" s="964"/>
      <c r="M18" s="964"/>
      <c r="N18" s="964"/>
      <c r="O18" s="964"/>
      <c r="P18" s="964"/>
      <c r="Q18" s="964"/>
      <c r="R18" s="964"/>
      <c r="S18" s="996"/>
      <c r="T18" s="55">
        <f t="shared" si="2"/>
        <v>0</v>
      </c>
      <c r="U18" s="2">
        <f t="shared" si="4"/>
        <v>0</v>
      </c>
      <c r="V18" s="13">
        <f t="shared" si="3"/>
        <v>0</v>
      </c>
      <c r="W18" s="1493"/>
      <c r="X18" s="1574"/>
      <c r="Y18" s="1575"/>
    </row>
    <row r="19" spans="2:25" ht="18.75" x14ac:dyDescent="0.25">
      <c r="B19" s="748" t="s">
        <v>2475</v>
      </c>
      <c r="C19" s="749" t="s">
        <v>2476</v>
      </c>
      <c r="D19" s="750">
        <v>2</v>
      </c>
      <c r="E19" s="751">
        <v>2</v>
      </c>
      <c r="F19" s="752" t="s">
        <v>2458</v>
      </c>
      <c r="G19" s="751">
        <v>22.25</v>
      </c>
      <c r="H19" s="751">
        <v>60</v>
      </c>
      <c r="I19" s="751">
        <v>6</v>
      </c>
      <c r="J19" s="568">
        <f t="shared" si="1"/>
        <v>10.959</v>
      </c>
      <c r="K19" s="995"/>
      <c r="L19" s="964"/>
      <c r="M19" s="964"/>
      <c r="N19" s="964"/>
      <c r="O19" s="964"/>
      <c r="P19" s="964"/>
      <c r="Q19" s="964"/>
      <c r="R19" s="964"/>
      <c r="S19" s="996"/>
      <c r="T19" s="55">
        <f t="shared" si="2"/>
        <v>0</v>
      </c>
      <c r="U19" s="2">
        <f t="shared" si="4"/>
        <v>0</v>
      </c>
      <c r="V19" s="13">
        <f t="shared" si="3"/>
        <v>0</v>
      </c>
      <c r="W19" s="1493"/>
      <c r="X19" s="1574"/>
      <c r="Y19" s="1575"/>
    </row>
    <row r="20" spans="2:25" ht="19.5" thickBot="1" x14ac:dyDescent="0.3">
      <c r="B20" s="582" t="s">
        <v>2477</v>
      </c>
      <c r="C20" s="755" t="s">
        <v>2478</v>
      </c>
      <c r="D20" s="756">
        <v>2</v>
      </c>
      <c r="E20" s="585">
        <v>2</v>
      </c>
      <c r="F20" s="757" t="s">
        <v>2458</v>
      </c>
      <c r="G20" s="587">
        <v>22.06</v>
      </c>
      <c r="H20" s="585">
        <v>60</v>
      </c>
      <c r="I20" s="587">
        <v>7.5</v>
      </c>
      <c r="J20" s="588">
        <f t="shared" si="1"/>
        <v>13.69875</v>
      </c>
      <c r="K20" s="1000"/>
      <c r="L20" s="983"/>
      <c r="M20" s="983"/>
      <c r="N20" s="983"/>
      <c r="O20" s="983"/>
      <c r="P20" s="983"/>
      <c r="Q20" s="983"/>
      <c r="R20" s="983"/>
      <c r="S20" s="1001"/>
      <c r="T20" s="418">
        <f t="shared" si="2"/>
        <v>0</v>
      </c>
      <c r="U20" s="6">
        <f t="shared" si="4"/>
        <v>0</v>
      </c>
      <c r="V20" s="23">
        <f t="shared" si="3"/>
        <v>0</v>
      </c>
      <c r="W20" s="1710"/>
      <c r="X20" s="1597"/>
      <c r="Y20" s="1598"/>
    </row>
    <row r="21" spans="2:25" ht="70.900000000000006" customHeight="1" thickTop="1" thickBot="1" x14ac:dyDescent="0.3">
      <c r="B21" s="59"/>
      <c r="C21" s="60"/>
      <c r="D21" s="61"/>
      <c r="E21" s="61"/>
      <c r="F21" s="61"/>
      <c r="G21" s="61"/>
      <c r="H21" s="61"/>
      <c r="I21" s="61"/>
      <c r="J21" s="62"/>
      <c r="K21" s="63"/>
      <c r="L21" s="63"/>
      <c r="M21" s="63"/>
      <c r="N21" s="63"/>
      <c r="O21" s="63"/>
      <c r="P21" s="63"/>
      <c r="Q21" s="63"/>
      <c r="R21" s="63"/>
      <c r="S21" s="63"/>
      <c r="T21" s="64"/>
      <c r="U21" s="65"/>
      <c r="V21" s="66"/>
      <c r="W21" s="66"/>
      <c r="X21" s="66"/>
      <c r="Y21" s="67"/>
    </row>
    <row r="22" spans="2:25" ht="15.75" thickTop="1" x14ac:dyDescent="0.25">
      <c r="K22" s="69"/>
      <c r="L22" s="69"/>
      <c r="M22" s="69"/>
      <c r="N22" s="69"/>
      <c r="O22" s="69"/>
      <c r="P22" s="69"/>
      <c r="Q22" s="69"/>
      <c r="R22" s="69"/>
      <c r="S22" s="69"/>
      <c r="T22" s="69"/>
      <c r="U22" s="70"/>
      <c r="V22" s="71"/>
      <c r="W22" s="71"/>
    </row>
    <row r="24" spans="2:25" ht="21" customHeight="1" x14ac:dyDescent="0.25"/>
    <row r="26" spans="2:25" x14ac:dyDescent="0.25">
      <c r="J26" s="505"/>
    </row>
  </sheetData>
  <sheetProtection formatCells="0" formatColumns="0" formatRows="0" insertColumns="0" insertRows="0" insertHyperlinks="0" deleteRows="0" sort="0" autoFilter="0"/>
  <mergeCells count="16">
    <mergeCell ref="A1:Y1"/>
    <mergeCell ref="B2:P2"/>
    <mergeCell ref="Q2:Y4"/>
    <mergeCell ref="B3:P3"/>
    <mergeCell ref="B4:C4"/>
    <mergeCell ref="D4:J4"/>
    <mergeCell ref="K4:M4"/>
    <mergeCell ref="N4:P4"/>
    <mergeCell ref="X10:Y20"/>
    <mergeCell ref="B5:Y5"/>
    <mergeCell ref="B6:J6"/>
    <mergeCell ref="L6:N6"/>
    <mergeCell ref="O6:R6"/>
    <mergeCell ref="T6:Y6"/>
    <mergeCell ref="B9:Y9"/>
    <mergeCell ref="W10:W20"/>
  </mergeCells>
  <conditionalFormatting sqref="B2:B27">
    <cfRule type="duplicateValues" dxfId="101" priority="2"/>
  </conditionalFormatting>
  <conditionalFormatting sqref="Z10:Z20">
    <cfRule type="containsText" dxfId="100" priority="1" operator="containsText" text="Error">
      <formula>NOT(ISERROR(SEARCH("Error",Z10)))</formula>
    </cfRule>
  </conditionalFormatting>
  <pageMargins left="0.25" right="0.25" top="0.75" bottom="0.75" header="0.3" footer="0.3"/>
  <pageSetup scale="3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DF3B9-9F41-41F1-BAB3-7607CCC67137}">
  <sheetPr codeName="Sheet52">
    <pageSetUpPr fitToPage="1"/>
  </sheetPr>
  <dimension ref="A1:Y51"/>
  <sheetViews>
    <sheetView showGridLines="0" topLeftCell="A9" zoomScale="60" zoomScaleNormal="60" workbookViewId="0">
      <selection activeCell="A10" sqref="A10:XFD13"/>
    </sheetView>
  </sheetViews>
  <sheetFormatPr defaultColWidth="9.140625" defaultRowHeight="15" x14ac:dyDescent="0.25"/>
  <cols>
    <col min="1" max="1" width="3.42578125" style="58" customWidth="1"/>
    <col min="2" max="2" width="21.42578125" style="58" bestFit="1" customWidth="1"/>
    <col min="3" max="3" width="57" style="58" customWidth="1"/>
    <col min="4" max="4" width="16.140625" style="58" customWidth="1"/>
    <col min="5" max="5" width="10.140625" style="58" customWidth="1"/>
    <col min="6" max="6" width="12.28515625" style="58" bestFit="1" customWidth="1"/>
    <col min="7"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8.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110244</v>
      </c>
      <c r="L7" s="1542" t="s">
        <v>1681</v>
      </c>
      <c r="M7" s="1542"/>
      <c r="N7" s="1542"/>
      <c r="O7" s="1543" t="s">
        <v>2479</v>
      </c>
      <c r="P7" s="1578"/>
      <c r="Q7" s="1578"/>
      <c r="R7" s="1578"/>
      <c r="S7" s="578">
        <v>1.8265</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SUM(U15:U41)</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SUM(K15:K73)</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thickTop="1" x14ac:dyDescent="0.25">
      <c r="B15" s="758" t="s">
        <v>2456</v>
      </c>
      <c r="C15" s="759" t="s">
        <v>2457</v>
      </c>
      <c r="D15" s="760">
        <v>2</v>
      </c>
      <c r="E15" s="761">
        <v>2</v>
      </c>
      <c r="F15" s="762" t="s">
        <v>2458</v>
      </c>
      <c r="G15" s="761">
        <v>32</v>
      </c>
      <c r="H15" s="761">
        <v>96</v>
      </c>
      <c r="I15" s="761">
        <v>12</v>
      </c>
      <c r="J15" s="616">
        <f t="shared" ref="J15:J41" si="1">$S$7*I15</f>
        <v>21.917999999999999</v>
      </c>
      <c r="K15" s="993"/>
      <c r="L15" s="979"/>
      <c r="M15" s="979"/>
      <c r="N15" s="979"/>
      <c r="O15" s="979"/>
      <c r="P15" s="979"/>
      <c r="Q15" s="979"/>
      <c r="R15" s="979"/>
      <c r="S15" s="994"/>
      <c r="T15" s="54">
        <f t="shared" ref="T15:T41" si="2">SUM(K15:S15)</f>
        <v>0</v>
      </c>
      <c r="U15" s="325">
        <f t="shared" ref="U15:U41" si="3">T15*I15</f>
        <v>0</v>
      </c>
      <c r="V15" s="328">
        <f t="shared" ref="V15:V41" si="4">U15*$S$7</f>
        <v>0</v>
      </c>
      <c r="W15" s="1572" t="s">
        <v>1695</v>
      </c>
      <c r="X15" s="1573"/>
    </row>
    <row r="16" spans="1:25" ht="19.5" customHeight="1" x14ac:dyDescent="0.25">
      <c r="B16" s="763" t="s">
        <v>2459</v>
      </c>
      <c r="C16" s="764" t="s">
        <v>2460</v>
      </c>
      <c r="D16" s="765">
        <v>2</v>
      </c>
      <c r="E16" s="766">
        <v>2</v>
      </c>
      <c r="F16" s="767" t="s">
        <v>2458</v>
      </c>
      <c r="G16" s="766">
        <v>32</v>
      </c>
      <c r="H16" s="766">
        <v>96</v>
      </c>
      <c r="I16" s="766">
        <v>9</v>
      </c>
      <c r="J16" s="768">
        <f t="shared" si="1"/>
        <v>16.438500000000001</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769" t="s">
        <v>2461</v>
      </c>
      <c r="C17" s="764" t="s">
        <v>2462</v>
      </c>
      <c r="D17" s="765">
        <v>2</v>
      </c>
      <c r="E17" s="766">
        <v>2</v>
      </c>
      <c r="F17" s="767" t="s">
        <v>1747</v>
      </c>
      <c r="G17" s="766">
        <v>18.88</v>
      </c>
      <c r="H17" s="766">
        <v>60</v>
      </c>
      <c r="I17" s="766">
        <v>7.5</v>
      </c>
      <c r="J17" s="768">
        <f t="shared" si="1"/>
        <v>13.69875</v>
      </c>
      <c r="K17" s="995"/>
      <c r="L17" s="964"/>
      <c r="M17" s="964"/>
      <c r="N17" s="964"/>
      <c r="O17" s="964"/>
      <c r="P17" s="964"/>
      <c r="Q17" s="964"/>
      <c r="R17" s="964"/>
      <c r="S17" s="996"/>
      <c r="T17" s="55">
        <f t="shared" si="2"/>
        <v>0</v>
      </c>
      <c r="U17" s="326">
        <f t="shared" si="3"/>
        <v>0</v>
      </c>
      <c r="V17" s="13">
        <f t="shared" si="4"/>
        <v>0</v>
      </c>
      <c r="W17" s="1574"/>
      <c r="X17" s="1575"/>
    </row>
    <row r="18" spans="2:24" ht="19.5" customHeight="1" x14ac:dyDescent="0.25">
      <c r="B18" s="763" t="s">
        <v>2465</v>
      </c>
      <c r="C18" s="764" t="s">
        <v>2466</v>
      </c>
      <c r="D18" s="765">
        <v>2</v>
      </c>
      <c r="E18" s="766">
        <v>2</v>
      </c>
      <c r="F18" s="767" t="s">
        <v>1747</v>
      </c>
      <c r="G18" s="766">
        <v>20.399999999999999</v>
      </c>
      <c r="H18" s="766">
        <v>64</v>
      </c>
      <c r="I18" s="766">
        <v>6</v>
      </c>
      <c r="J18" s="768">
        <f t="shared" si="1"/>
        <v>10.959</v>
      </c>
      <c r="K18" s="995"/>
      <c r="L18" s="964"/>
      <c r="M18" s="964"/>
      <c r="N18" s="964"/>
      <c r="O18" s="964"/>
      <c r="P18" s="964"/>
      <c r="Q18" s="964"/>
      <c r="R18" s="964"/>
      <c r="S18" s="996"/>
      <c r="T18" s="55">
        <f t="shared" si="2"/>
        <v>0</v>
      </c>
      <c r="U18" s="326">
        <f t="shared" si="3"/>
        <v>0</v>
      </c>
      <c r="V18" s="13">
        <f t="shared" si="4"/>
        <v>0</v>
      </c>
      <c r="W18" s="1574"/>
      <c r="X18" s="1575"/>
    </row>
    <row r="19" spans="2:24" ht="19.5" customHeight="1" x14ac:dyDescent="0.25">
      <c r="B19" s="763" t="s">
        <v>2480</v>
      </c>
      <c r="C19" s="764" t="s">
        <v>2481</v>
      </c>
      <c r="D19" s="765">
        <v>2</v>
      </c>
      <c r="E19" s="766">
        <v>2</v>
      </c>
      <c r="F19" s="767" t="s">
        <v>2458</v>
      </c>
      <c r="G19" s="766">
        <v>22</v>
      </c>
      <c r="H19" s="766">
        <v>64</v>
      </c>
      <c r="I19" s="766">
        <v>8</v>
      </c>
      <c r="J19" s="768">
        <f t="shared" si="1"/>
        <v>14.612</v>
      </c>
      <c r="K19" s="995"/>
      <c r="L19" s="964"/>
      <c r="M19" s="964"/>
      <c r="N19" s="964"/>
      <c r="O19" s="964"/>
      <c r="P19" s="964"/>
      <c r="Q19" s="964"/>
      <c r="R19" s="964"/>
      <c r="S19" s="996"/>
      <c r="T19" s="55">
        <f t="shared" si="2"/>
        <v>0</v>
      </c>
      <c r="U19" s="326">
        <f t="shared" si="3"/>
        <v>0</v>
      </c>
      <c r="V19" s="13">
        <f t="shared" si="4"/>
        <v>0</v>
      </c>
      <c r="W19" s="1574"/>
      <c r="X19" s="1575"/>
    </row>
    <row r="20" spans="2:24" ht="19.5" customHeight="1" x14ac:dyDescent="0.25">
      <c r="B20" s="763" t="s">
        <v>2482</v>
      </c>
      <c r="C20" s="764" t="s">
        <v>2483</v>
      </c>
      <c r="D20" s="765">
        <v>2</v>
      </c>
      <c r="E20" s="766">
        <v>2</v>
      </c>
      <c r="F20" s="767" t="s">
        <v>2458</v>
      </c>
      <c r="G20" s="766">
        <v>22.32</v>
      </c>
      <c r="H20" s="766">
        <v>64</v>
      </c>
      <c r="I20" s="766">
        <v>6.31</v>
      </c>
      <c r="J20" s="768">
        <f t="shared" si="1"/>
        <v>11.525214999999999</v>
      </c>
      <c r="K20" s="995"/>
      <c r="L20" s="964"/>
      <c r="M20" s="964"/>
      <c r="N20" s="964"/>
      <c r="O20" s="964"/>
      <c r="P20" s="964"/>
      <c r="Q20" s="964"/>
      <c r="R20" s="964"/>
      <c r="S20" s="996"/>
      <c r="T20" s="55">
        <f t="shared" si="2"/>
        <v>0</v>
      </c>
      <c r="U20" s="326">
        <f t="shared" si="3"/>
        <v>0</v>
      </c>
      <c r="V20" s="13">
        <f t="shared" si="4"/>
        <v>0</v>
      </c>
      <c r="W20" s="1574"/>
      <c r="X20" s="1575"/>
    </row>
    <row r="21" spans="2:24" ht="19.5" customHeight="1" x14ac:dyDescent="0.25">
      <c r="B21" s="769" t="s">
        <v>2471</v>
      </c>
      <c r="C21" s="764" t="s">
        <v>2472</v>
      </c>
      <c r="D21" s="765">
        <v>1</v>
      </c>
      <c r="E21" s="766">
        <v>1</v>
      </c>
      <c r="F21" s="767" t="s">
        <v>1747</v>
      </c>
      <c r="G21" s="766">
        <v>14.35</v>
      </c>
      <c r="H21" s="766">
        <v>80</v>
      </c>
      <c r="I21" s="766">
        <v>2.5</v>
      </c>
      <c r="J21" s="768">
        <f t="shared" si="1"/>
        <v>4.5662500000000001</v>
      </c>
      <c r="K21" s="995"/>
      <c r="L21" s="964"/>
      <c r="M21" s="964"/>
      <c r="N21" s="964"/>
      <c r="O21" s="964"/>
      <c r="P21" s="964"/>
      <c r="Q21" s="964"/>
      <c r="R21" s="964"/>
      <c r="S21" s="996"/>
      <c r="T21" s="55">
        <f t="shared" si="2"/>
        <v>0</v>
      </c>
      <c r="U21" s="326">
        <f t="shared" si="3"/>
        <v>0</v>
      </c>
      <c r="V21" s="13">
        <f t="shared" si="4"/>
        <v>0</v>
      </c>
      <c r="W21" s="1574"/>
      <c r="X21" s="1575"/>
    </row>
    <row r="22" spans="2:24" ht="19.5" customHeight="1" x14ac:dyDescent="0.25">
      <c r="B22" s="763" t="s">
        <v>2473</v>
      </c>
      <c r="C22" s="764" t="s">
        <v>2474</v>
      </c>
      <c r="D22" s="765">
        <v>1</v>
      </c>
      <c r="E22" s="766">
        <v>2</v>
      </c>
      <c r="F22" s="767" t="s">
        <v>1747</v>
      </c>
      <c r="G22" s="766">
        <v>22.52</v>
      </c>
      <c r="H22" s="766">
        <v>96</v>
      </c>
      <c r="I22" s="766">
        <v>3</v>
      </c>
      <c r="J22" s="768">
        <f t="shared" si="1"/>
        <v>5.4794999999999998</v>
      </c>
      <c r="K22" s="995"/>
      <c r="L22" s="964"/>
      <c r="M22" s="964"/>
      <c r="N22" s="964"/>
      <c r="O22" s="964"/>
      <c r="P22" s="964"/>
      <c r="Q22" s="964"/>
      <c r="R22" s="964"/>
      <c r="S22" s="996"/>
      <c r="T22" s="55">
        <f t="shared" si="2"/>
        <v>0</v>
      </c>
      <c r="U22" s="326">
        <f t="shared" si="3"/>
        <v>0</v>
      </c>
      <c r="V22" s="13">
        <f t="shared" si="4"/>
        <v>0</v>
      </c>
      <c r="W22" s="1574"/>
      <c r="X22" s="1575"/>
    </row>
    <row r="23" spans="2:24" ht="19.5" customHeight="1" x14ac:dyDescent="0.25">
      <c r="B23" s="763" t="s">
        <v>2484</v>
      </c>
      <c r="C23" s="764" t="s">
        <v>2485</v>
      </c>
      <c r="D23" s="765">
        <v>1</v>
      </c>
      <c r="E23" s="766">
        <v>2</v>
      </c>
      <c r="F23" s="770" t="s">
        <v>1747</v>
      </c>
      <c r="G23" s="766">
        <v>22.52</v>
      </c>
      <c r="H23" s="766">
        <v>96</v>
      </c>
      <c r="I23" s="766">
        <v>3</v>
      </c>
      <c r="J23" s="768">
        <f t="shared" si="1"/>
        <v>5.4794999999999998</v>
      </c>
      <c r="K23" s="995"/>
      <c r="L23" s="964"/>
      <c r="M23" s="964"/>
      <c r="N23" s="964"/>
      <c r="O23" s="964"/>
      <c r="P23" s="964"/>
      <c r="Q23" s="964"/>
      <c r="R23" s="964"/>
      <c r="S23" s="996"/>
      <c r="T23" s="55">
        <f t="shared" si="2"/>
        <v>0</v>
      </c>
      <c r="U23" s="326">
        <f t="shared" si="3"/>
        <v>0</v>
      </c>
      <c r="V23" s="13">
        <f t="shared" si="4"/>
        <v>0</v>
      </c>
      <c r="W23" s="1574"/>
      <c r="X23" s="1575"/>
    </row>
    <row r="24" spans="2:24" ht="19.5" customHeight="1" x14ac:dyDescent="0.25">
      <c r="B24" s="763" t="s">
        <v>2477</v>
      </c>
      <c r="C24" s="764" t="s">
        <v>2478</v>
      </c>
      <c r="D24" s="765">
        <v>2</v>
      </c>
      <c r="E24" s="766">
        <v>2</v>
      </c>
      <c r="F24" s="767" t="s">
        <v>2458</v>
      </c>
      <c r="G24" s="766">
        <v>22.06</v>
      </c>
      <c r="H24" s="766">
        <v>60</v>
      </c>
      <c r="I24" s="766">
        <v>7.5</v>
      </c>
      <c r="J24" s="768">
        <f t="shared" si="1"/>
        <v>13.69875</v>
      </c>
      <c r="K24" s="995"/>
      <c r="L24" s="964"/>
      <c r="M24" s="964"/>
      <c r="N24" s="964"/>
      <c r="O24" s="964"/>
      <c r="P24" s="964"/>
      <c r="Q24" s="964"/>
      <c r="R24" s="964"/>
      <c r="S24" s="996"/>
      <c r="T24" s="55">
        <f t="shared" si="2"/>
        <v>0</v>
      </c>
      <c r="U24" s="326">
        <f t="shared" si="3"/>
        <v>0</v>
      </c>
      <c r="V24" s="13">
        <f t="shared" si="4"/>
        <v>0</v>
      </c>
      <c r="W24" s="1574"/>
      <c r="X24" s="1575"/>
    </row>
    <row r="25" spans="2:24" ht="19.5" customHeight="1" x14ac:dyDescent="0.25">
      <c r="B25" s="763" t="s">
        <v>2486</v>
      </c>
      <c r="C25" s="764" t="s">
        <v>2487</v>
      </c>
      <c r="D25" s="765">
        <v>2</v>
      </c>
      <c r="E25" s="766">
        <v>2</v>
      </c>
      <c r="F25" s="767" t="s">
        <v>2458</v>
      </c>
      <c r="G25" s="766">
        <v>32</v>
      </c>
      <c r="H25" s="766">
        <v>96</v>
      </c>
      <c r="I25" s="766">
        <v>12</v>
      </c>
      <c r="J25" s="768">
        <f t="shared" si="1"/>
        <v>21.917999999999999</v>
      </c>
      <c r="K25" s="995"/>
      <c r="L25" s="964"/>
      <c r="M25" s="964"/>
      <c r="N25" s="964"/>
      <c r="O25" s="964"/>
      <c r="P25" s="964"/>
      <c r="Q25" s="964"/>
      <c r="R25" s="964"/>
      <c r="S25" s="996"/>
      <c r="T25" s="55">
        <f t="shared" si="2"/>
        <v>0</v>
      </c>
      <c r="U25" s="326">
        <f t="shared" si="3"/>
        <v>0</v>
      </c>
      <c r="V25" s="13">
        <f t="shared" si="4"/>
        <v>0</v>
      </c>
      <c r="W25" s="1574"/>
      <c r="X25" s="1575"/>
    </row>
    <row r="26" spans="2:24" ht="19.5" customHeight="1" x14ac:dyDescent="0.25">
      <c r="B26" s="769" t="s">
        <v>2488</v>
      </c>
      <c r="C26" s="764" t="s">
        <v>2489</v>
      </c>
      <c r="D26" s="765">
        <v>2</v>
      </c>
      <c r="E26" s="766">
        <v>2</v>
      </c>
      <c r="F26" s="767" t="s">
        <v>2458</v>
      </c>
      <c r="G26" s="766">
        <v>23.65</v>
      </c>
      <c r="H26" s="766">
        <v>70</v>
      </c>
      <c r="I26" s="766">
        <v>8.75</v>
      </c>
      <c r="J26" s="768">
        <f t="shared" si="1"/>
        <v>15.981875</v>
      </c>
      <c r="K26" s="995"/>
      <c r="L26" s="964"/>
      <c r="M26" s="964"/>
      <c r="N26" s="964"/>
      <c r="O26" s="964"/>
      <c r="P26" s="964"/>
      <c r="Q26" s="964"/>
      <c r="R26" s="964"/>
      <c r="S26" s="996"/>
      <c r="T26" s="55">
        <f t="shared" si="2"/>
        <v>0</v>
      </c>
      <c r="U26" s="326">
        <f t="shared" si="3"/>
        <v>0</v>
      </c>
      <c r="V26" s="13">
        <f t="shared" si="4"/>
        <v>0</v>
      </c>
      <c r="W26" s="1574"/>
      <c r="X26" s="1575"/>
    </row>
    <row r="27" spans="2:24" ht="19.5" customHeight="1" x14ac:dyDescent="0.25">
      <c r="B27" s="769" t="s">
        <v>2490</v>
      </c>
      <c r="C27" s="764" t="s">
        <v>2491</v>
      </c>
      <c r="D27" s="765">
        <v>2</v>
      </c>
      <c r="E27" s="766">
        <v>2</v>
      </c>
      <c r="F27" s="767" t="s">
        <v>2458</v>
      </c>
      <c r="G27" s="766">
        <v>23.79</v>
      </c>
      <c r="H27" s="766">
        <v>70</v>
      </c>
      <c r="I27" s="766">
        <v>7.44</v>
      </c>
      <c r="J27" s="768">
        <f t="shared" si="1"/>
        <v>13.589160000000001</v>
      </c>
      <c r="K27" s="995"/>
      <c r="L27" s="964"/>
      <c r="M27" s="964"/>
      <c r="N27" s="964"/>
      <c r="O27" s="964"/>
      <c r="P27" s="964"/>
      <c r="Q27" s="964"/>
      <c r="R27" s="964"/>
      <c r="S27" s="996"/>
      <c r="T27" s="55">
        <f t="shared" si="2"/>
        <v>0</v>
      </c>
      <c r="U27" s="326">
        <f t="shared" si="3"/>
        <v>0</v>
      </c>
      <c r="V27" s="13">
        <f t="shared" si="4"/>
        <v>0</v>
      </c>
      <c r="W27" s="1574"/>
      <c r="X27" s="1575"/>
    </row>
    <row r="28" spans="2:24" ht="19.5" customHeight="1" x14ac:dyDescent="0.25">
      <c r="B28" s="763" t="s">
        <v>2475</v>
      </c>
      <c r="C28" s="764" t="s">
        <v>2476</v>
      </c>
      <c r="D28" s="765">
        <v>2</v>
      </c>
      <c r="E28" s="766">
        <v>2</v>
      </c>
      <c r="F28" s="767" t="s">
        <v>2458</v>
      </c>
      <c r="G28" s="766">
        <v>22.25</v>
      </c>
      <c r="H28" s="766">
        <v>60</v>
      </c>
      <c r="I28" s="766">
        <v>6</v>
      </c>
      <c r="J28" s="768">
        <f t="shared" si="1"/>
        <v>10.959</v>
      </c>
      <c r="K28" s="995"/>
      <c r="L28" s="964"/>
      <c r="M28" s="964"/>
      <c r="N28" s="964"/>
      <c r="O28" s="964"/>
      <c r="P28" s="964"/>
      <c r="Q28" s="964"/>
      <c r="R28" s="964"/>
      <c r="S28" s="996"/>
      <c r="T28" s="55">
        <f t="shared" si="2"/>
        <v>0</v>
      </c>
      <c r="U28" s="326">
        <f t="shared" si="3"/>
        <v>0</v>
      </c>
      <c r="V28" s="13">
        <f t="shared" si="4"/>
        <v>0</v>
      </c>
      <c r="W28" s="1574"/>
      <c r="X28" s="1575"/>
    </row>
    <row r="29" spans="2:24" ht="19.5" customHeight="1" x14ac:dyDescent="0.25">
      <c r="B29" s="769" t="s">
        <v>2492</v>
      </c>
      <c r="C29" s="764" t="s">
        <v>2493</v>
      </c>
      <c r="D29" s="765">
        <v>2</v>
      </c>
      <c r="E29" s="766">
        <v>2</v>
      </c>
      <c r="F29" s="767" t="s">
        <v>2494</v>
      </c>
      <c r="G29" s="766">
        <v>22.63</v>
      </c>
      <c r="H29" s="766">
        <v>60</v>
      </c>
      <c r="I29" s="766">
        <v>7.5</v>
      </c>
      <c r="J29" s="768">
        <f t="shared" si="1"/>
        <v>13.69875</v>
      </c>
      <c r="K29" s="995"/>
      <c r="L29" s="964"/>
      <c r="M29" s="964"/>
      <c r="N29" s="964"/>
      <c r="O29" s="964"/>
      <c r="P29" s="964"/>
      <c r="Q29" s="964"/>
      <c r="R29" s="964"/>
      <c r="S29" s="996"/>
      <c r="T29" s="55">
        <f t="shared" si="2"/>
        <v>0</v>
      </c>
      <c r="U29" s="326">
        <f t="shared" si="3"/>
        <v>0</v>
      </c>
      <c r="V29" s="13">
        <f t="shared" si="4"/>
        <v>0</v>
      </c>
      <c r="W29" s="1574"/>
      <c r="X29" s="1575"/>
    </row>
    <row r="30" spans="2:24" ht="19.5" customHeight="1" x14ac:dyDescent="0.25">
      <c r="B30" s="763" t="s">
        <v>2495</v>
      </c>
      <c r="C30" s="764" t="s">
        <v>2496</v>
      </c>
      <c r="D30" s="765">
        <v>2</v>
      </c>
      <c r="E30" s="766">
        <v>2</v>
      </c>
      <c r="F30" s="767" t="s">
        <v>2494</v>
      </c>
      <c r="G30" s="766">
        <v>22.74</v>
      </c>
      <c r="H30" s="766">
        <v>60</v>
      </c>
      <c r="I30" s="766">
        <v>5.62</v>
      </c>
      <c r="J30" s="768">
        <f t="shared" si="1"/>
        <v>10.26493</v>
      </c>
      <c r="K30" s="995"/>
      <c r="L30" s="964"/>
      <c r="M30" s="964"/>
      <c r="N30" s="964"/>
      <c r="O30" s="964"/>
      <c r="P30" s="964"/>
      <c r="Q30" s="964"/>
      <c r="R30" s="964"/>
      <c r="S30" s="996"/>
      <c r="T30" s="55">
        <f t="shared" si="2"/>
        <v>0</v>
      </c>
      <c r="U30" s="326">
        <f t="shared" si="3"/>
        <v>0</v>
      </c>
      <c r="V30" s="13">
        <f t="shared" si="4"/>
        <v>0</v>
      </c>
      <c r="W30" s="1574"/>
      <c r="X30" s="1575"/>
    </row>
    <row r="31" spans="2:24" ht="19.5" customHeight="1" x14ac:dyDescent="0.25">
      <c r="B31" s="763" t="s">
        <v>2497</v>
      </c>
      <c r="C31" s="764" t="s">
        <v>2498</v>
      </c>
      <c r="D31" s="765">
        <v>2</v>
      </c>
      <c r="E31" s="766">
        <v>2</v>
      </c>
      <c r="F31" s="767" t="s">
        <v>1747</v>
      </c>
      <c r="G31" s="766">
        <v>20.399999999999999</v>
      </c>
      <c r="H31" s="766">
        <v>64</v>
      </c>
      <c r="I31" s="766">
        <v>6</v>
      </c>
      <c r="J31" s="768">
        <f t="shared" si="1"/>
        <v>10.959</v>
      </c>
      <c r="K31" s="995"/>
      <c r="L31" s="964"/>
      <c r="M31" s="964"/>
      <c r="N31" s="964"/>
      <c r="O31" s="964"/>
      <c r="P31" s="964"/>
      <c r="Q31" s="964"/>
      <c r="R31" s="964"/>
      <c r="S31" s="996"/>
      <c r="T31" s="55">
        <f t="shared" si="2"/>
        <v>0</v>
      </c>
      <c r="U31" s="326">
        <f t="shared" si="3"/>
        <v>0</v>
      </c>
      <c r="V31" s="13">
        <f t="shared" si="4"/>
        <v>0</v>
      </c>
      <c r="W31" s="1574"/>
      <c r="X31" s="1575"/>
    </row>
    <row r="32" spans="2:24" ht="19.5" customHeight="1" x14ac:dyDescent="0.25">
      <c r="B32" s="763" t="s">
        <v>2499</v>
      </c>
      <c r="C32" s="764" t="s">
        <v>2500</v>
      </c>
      <c r="D32" s="765">
        <v>1</v>
      </c>
      <c r="E32" s="766">
        <v>1.5</v>
      </c>
      <c r="F32" s="767" t="s">
        <v>1747</v>
      </c>
      <c r="G32" s="766">
        <v>17</v>
      </c>
      <c r="H32" s="766">
        <v>80</v>
      </c>
      <c r="I32" s="766">
        <v>1.63</v>
      </c>
      <c r="J32" s="768">
        <f t="shared" si="1"/>
        <v>2.977195</v>
      </c>
      <c r="K32" s="995"/>
      <c r="L32" s="964"/>
      <c r="M32" s="964"/>
      <c r="N32" s="964"/>
      <c r="O32" s="964"/>
      <c r="P32" s="964"/>
      <c r="Q32" s="964"/>
      <c r="R32" s="964"/>
      <c r="S32" s="996"/>
      <c r="T32" s="55">
        <f t="shared" si="2"/>
        <v>0</v>
      </c>
      <c r="U32" s="326">
        <f t="shared" si="3"/>
        <v>0</v>
      </c>
      <c r="V32" s="13">
        <f t="shared" si="4"/>
        <v>0</v>
      </c>
      <c r="W32" s="1574"/>
      <c r="X32" s="1575"/>
    </row>
    <row r="33" spans="2:24" ht="19.5" customHeight="1" x14ac:dyDescent="0.25">
      <c r="B33" s="769" t="s">
        <v>2501</v>
      </c>
      <c r="C33" s="764" t="s">
        <v>2502</v>
      </c>
      <c r="D33" s="765">
        <v>1</v>
      </c>
      <c r="E33" s="766">
        <v>1.5</v>
      </c>
      <c r="F33" s="767" t="s">
        <v>2458</v>
      </c>
      <c r="G33" s="766">
        <v>20.149999999999999</v>
      </c>
      <c r="H33" s="766">
        <v>80</v>
      </c>
      <c r="I33" s="766">
        <v>3.9</v>
      </c>
      <c r="J33" s="768">
        <f t="shared" si="1"/>
        <v>7.1233500000000003</v>
      </c>
      <c r="K33" s="995"/>
      <c r="L33" s="964"/>
      <c r="M33" s="964"/>
      <c r="N33" s="964"/>
      <c r="O33" s="964"/>
      <c r="P33" s="964"/>
      <c r="Q33" s="964"/>
      <c r="R33" s="964"/>
      <c r="S33" s="996"/>
      <c r="T33" s="55">
        <f t="shared" si="2"/>
        <v>0</v>
      </c>
      <c r="U33" s="326">
        <f t="shared" si="3"/>
        <v>0</v>
      </c>
      <c r="V33" s="13">
        <f t="shared" si="4"/>
        <v>0</v>
      </c>
      <c r="W33" s="1574"/>
      <c r="X33" s="1575"/>
    </row>
    <row r="34" spans="2:24" ht="19.5" customHeight="1" x14ac:dyDescent="0.25">
      <c r="B34" s="763" t="s">
        <v>2503</v>
      </c>
      <c r="C34" s="764" t="s">
        <v>2504</v>
      </c>
      <c r="D34" s="765">
        <v>1</v>
      </c>
      <c r="E34" s="766">
        <v>1.5</v>
      </c>
      <c r="F34" s="767" t="s">
        <v>2458</v>
      </c>
      <c r="G34" s="766">
        <v>18.5</v>
      </c>
      <c r="H34" s="766">
        <v>80</v>
      </c>
      <c r="I34" s="766">
        <v>3.75</v>
      </c>
      <c r="J34" s="768">
        <f t="shared" si="1"/>
        <v>6.8493750000000002</v>
      </c>
      <c r="K34" s="995"/>
      <c r="L34" s="964"/>
      <c r="M34" s="964"/>
      <c r="N34" s="964"/>
      <c r="O34" s="964"/>
      <c r="P34" s="964"/>
      <c r="Q34" s="964"/>
      <c r="R34" s="964"/>
      <c r="S34" s="996"/>
      <c r="T34" s="55">
        <f t="shared" si="2"/>
        <v>0</v>
      </c>
      <c r="U34" s="326">
        <f t="shared" si="3"/>
        <v>0</v>
      </c>
      <c r="V34" s="13">
        <f t="shared" si="4"/>
        <v>0</v>
      </c>
      <c r="W34" s="1574"/>
      <c r="X34" s="1575"/>
    </row>
    <row r="35" spans="2:24" ht="19.5" customHeight="1" x14ac:dyDescent="0.25">
      <c r="B35" s="763" t="s">
        <v>2505</v>
      </c>
      <c r="C35" s="764" t="s">
        <v>2506</v>
      </c>
      <c r="D35" s="765">
        <v>1</v>
      </c>
      <c r="E35" s="766">
        <v>1.5</v>
      </c>
      <c r="F35" s="767" t="s">
        <v>1747</v>
      </c>
      <c r="G35" s="766">
        <v>18.25</v>
      </c>
      <c r="H35" s="766">
        <v>80</v>
      </c>
      <c r="I35" s="766">
        <v>3.75</v>
      </c>
      <c r="J35" s="768">
        <f t="shared" si="1"/>
        <v>6.8493750000000002</v>
      </c>
      <c r="K35" s="995"/>
      <c r="L35" s="964"/>
      <c r="M35" s="964"/>
      <c r="N35" s="964"/>
      <c r="O35" s="964"/>
      <c r="P35" s="964"/>
      <c r="Q35" s="964"/>
      <c r="R35" s="964"/>
      <c r="S35" s="996"/>
      <c r="T35" s="55">
        <f t="shared" si="2"/>
        <v>0</v>
      </c>
      <c r="U35" s="326">
        <f t="shared" si="3"/>
        <v>0</v>
      </c>
      <c r="V35" s="13">
        <f t="shared" si="4"/>
        <v>0</v>
      </c>
      <c r="W35" s="1574"/>
      <c r="X35" s="1575"/>
    </row>
    <row r="36" spans="2:24" ht="19.5" customHeight="1" x14ac:dyDescent="0.25">
      <c r="B36" s="769" t="s">
        <v>2507</v>
      </c>
      <c r="C36" s="764" t="s">
        <v>2508</v>
      </c>
      <c r="D36" s="765">
        <v>2</v>
      </c>
      <c r="E36" s="766">
        <v>2</v>
      </c>
      <c r="F36" s="767" t="s">
        <v>2458</v>
      </c>
      <c r="G36" s="766">
        <v>22.9</v>
      </c>
      <c r="H36" s="766">
        <v>64</v>
      </c>
      <c r="I36" s="766">
        <v>6</v>
      </c>
      <c r="J36" s="768">
        <f t="shared" si="1"/>
        <v>10.959</v>
      </c>
      <c r="K36" s="995"/>
      <c r="L36" s="964"/>
      <c r="M36" s="964"/>
      <c r="N36" s="964"/>
      <c r="O36" s="964"/>
      <c r="P36" s="964"/>
      <c r="Q36" s="964"/>
      <c r="R36" s="964"/>
      <c r="S36" s="996"/>
      <c r="T36" s="55">
        <f t="shared" si="2"/>
        <v>0</v>
      </c>
      <c r="U36" s="326">
        <f t="shared" si="3"/>
        <v>0</v>
      </c>
      <c r="V36" s="13">
        <f t="shared" si="4"/>
        <v>0</v>
      </c>
      <c r="W36" s="1574"/>
      <c r="X36" s="1575"/>
    </row>
    <row r="37" spans="2:24" ht="19.5" customHeight="1" x14ac:dyDescent="0.25">
      <c r="B37" s="763" t="s">
        <v>2509</v>
      </c>
      <c r="C37" s="764" t="s">
        <v>2510</v>
      </c>
      <c r="D37" s="765">
        <v>2</v>
      </c>
      <c r="E37" s="766">
        <v>2</v>
      </c>
      <c r="F37" s="767" t="s">
        <v>2458</v>
      </c>
      <c r="G37" s="766">
        <v>35.200000000000003</v>
      </c>
      <c r="H37" s="766">
        <v>96</v>
      </c>
      <c r="I37" s="766">
        <v>1.8</v>
      </c>
      <c r="J37" s="768">
        <f t="shared" si="1"/>
        <v>3.2877000000000001</v>
      </c>
      <c r="K37" s="995"/>
      <c r="L37" s="964"/>
      <c r="M37" s="964"/>
      <c r="N37" s="964"/>
      <c r="O37" s="964"/>
      <c r="P37" s="964"/>
      <c r="Q37" s="964"/>
      <c r="R37" s="964"/>
      <c r="S37" s="996"/>
      <c r="T37" s="55">
        <f t="shared" si="2"/>
        <v>0</v>
      </c>
      <c r="U37" s="326">
        <f t="shared" si="3"/>
        <v>0</v>
      </c>
      <c r="V37" s="13">
        <f t="shared" si="4"/>
        <v>0</v>
      </c>
      <c r="W37" s="1574"/>
      <c r="X37" s="1575"/>
    </row>
    <row r="38" spans="2:24" ht="19.5" customHeight="1" x14ac:dyDescent="0.25">
      <c r="B38" s="769" t="s">
        <v>2511</v>
      </c>
      <c r="C38" s="764" t="s">
        <v>2512</v>
      </c>
      <c r="D38" s="765">
        <v>2</v>
      </c>
      <c r="E38" s="766">
        <v>2</v>
      </c>
      <c r="F38" s="767" t="s">
        <v>2494</v>
      </c>
      <c r="G38" s="766">
        <v>25.89</v>
      </c>
      <c r="H38" s="766">
        <v>60</v>
      </c>
      <c r="I38" s="766">
        <v>4.68</v>
      </c>
      <c r="J38" s="768">
        <f t="shared" si="1"/>
        <v>8.5480199999999993</v>
      </c>
      <c r="K38" s="995"/>
      <c r="L38" s="964"/>
      <c r="M38" s="964"/>
      <c r="N38" s="964"/>
      <c r="O38" s="964"/>
      <c r="P38" s="964"/>
      <c r="Q38" s="964"/>
      <c r="R38" s="964"/>
      <c r="S38" s="996"/>
      <c r="T38" s="55">
        <f t="shared" si="2"/>
        <v>0</v>
      </c>
      <c r="U38" s="326">
        <f t="shared" si="3"/>
        <v>0</v>
      </c>
      <c r="V38" s="13">
        <f t="shared" si="4"/>
        <v>0</v>
      </c>
      <c r="W38" s="1574"/>
      <c r="X38" s="1575"/>
    </row>
    <row r="39" spans="2:24" ht="19.5" customHeight="1" x14ac:dyDescent="0.25">
      <c r="B39" s="592" t="s">
        <v>2467</v>
      </c>
      <c r="C39" s="771" t="s">
        <v>2513</v>
      </c>
      <c r="D39" s="772">
        <v>2</v>
      </c>
      <c r="E39" s="566">
        <v>2</v>
      </c>
      <c r="F39" s="767" t="s">
        <v>1747</v>
      </c>
      <c r="G39" s="567">
        <v>20</v>
      </c>
      <c r="H39" s="566">
        <v>64</v>
      </c>
      <c r="I39" s="567">
        <v>8</v>
      </c>
      <c r="J39" s="768">
        <f t="shared" si="1"/>
        <v>14.612</v>
      </c>
      <c r="K39" s="995"/>
      <c r="L39" s="964"/>
      <c r="M39" s="964"/>
      <c r="N39" s="964"/>
      <c r="O39" s="964"/>
      <c r="P39" s="964"/>
      <c r="Q39" s="964"/>
      <c r="R39" s="964"/>
      <c r="S39" s="996"/>
      <c r="T39" s="55">
        <f t="shared" si="2"/>
        <v>0</v>
      </c>
      <c r="U39" s="326">
        <f t="shared" si="3"/>
        <v>0</v>
      </c>
      <c r="V39" s="13">
        <f t="shared" si="4"/>
        <v>0</v>
      </c>
      <c r="W39" s="1574"/>
      <c r="X39" s="1575"/>
    </row>
    <row r="40" spans="2:24" ht="19.5" customHeight="1" x14ac:dyDescent="0.25">
      <c r="B40" s="593" t="s">
        <v>2469</v>
      </c>
      <c r="C40" s="771" t="s">
        <v>2514</v>
      </c>
      <c r="D40" s="772">
        <v>2</v>
      </c>
      <c r="E40" s="566">
        <v>2</v>
      </c>
      <c r="F40" s="767" t="s">
        <v>2458</v>
      </c>
      <c r="G40" s="567">
        <v>23.65</v>
      </c>
      <c r="H40" s="566">
        <v>70</v>
      </c>
      <c r="I40" s="567">
        <v>6.56</v>
      </c>
      <c r="J40" s="768">
        <f t="shared" si="1"/>
        <v>11.98184</v>
      </c>
      <c r="K40" s="995"/>
      <c r="L40" s="964"/>
      <c r="M40" s="964"/>
      <c r="N40" s="964"/>
      <c r="O40" s="964"/>
      <c r="P40" s="964"/>
      <c r="Q40" s="964"/>
      <c r="R40" s="964"/>
      <c r="S40" s="996"/>
      <c r="T40" s="55">
        <f t="shared" si="2"/>
        <v>0</v>
      </c>
      <c r="U40" s="326">
        <f t="shared" si="3"/>
        <v>0</v>
      </c>
      <c r="V40" s="13">
        <f t="shared" si="4"/>
        <v>0</v>
      </c>
      <c r="W40" s="1574"/>
      <c r="X40" s="1575"/>
    </row>
    <row r="41" spans="2:24" ht="19.5" customHeight="1" thickBot="1" x14ac:dyDescent="0.3">
      <c r="B41" s="717" t="s">
        <v>2515</v>
      </c>
      <c r="C41" s="755" t="s">
        <v>2516</v>
      </c>
      <c r="D41" s="756">
        <v>2</v>
      </c>
      <c r="E41" s="585">
        <v>2</v>
      </c>
      <c r="F41" s="757" t="s">
        <v>1747</v>
      </c>
      <c r="G41" s="587">
        <v>18.88</v>
      </c>
      <c r="H41" s="585">
        <v>60</v>
      </c>
      <c r="I41" s="587">
        <v>3.75</v>
      </c>
      <c r="J41" s="773">
        <f t="shared" si="1"/>
        <v>6.8493750000000002</v>
      </c>
      <c r="K41" s="997"/>
      <c r="L41" s="998"/>
      <c r="M41" s="998"/>
      <c r="N41" s="998"/>
      <c r="O41" s="998"/>
      <c r="P41" s="998"/>
      <c r="Q41" s="998"/>
      <c r="R41" s="998"/>
      <c r="S41" s="999"/>
      <c r="T41" s="56">
        <f t="shared" si="2"/>
        <v>0</v>
      </c>
      <c r="U41" s="327">
        <f t="shared" si="3"/>
        <v>0</v>
      </c>
      <c r="V41" s="329">
        <f t="shared" si="4"/>
        <v>0</v>
      </c>
      <c r="W41" s="1576"/>
      <c r="X41" s="1577"/>
    </row>
    <row r="42" spans="2:24" ht="23.85" customHeight="1" thickTop="1" x14ac:dyDescent="0.25">
      <c r="B42" s="1514" t="s">
        <v>1743</v>
      </c>
      <c r="C42" s="1515"/>
      <c r="D42" s="1515"/>
      <c r="E42" s="1515"/>
      <c r="F42" s="1515"/>
      <c r="G42" s="1515"/>
      <c r="H42" s="1515"/>
      <c r="I42" s="1515"/>
      <c r="J42" s="1515"/>
      <c r="K42" s="1515"/>
      <c r="L42" s="1515"/>
      <c r="M42" s="1515"/>
      <c r="N42" s="1515"/>
      <c r="O42" s="1515"/>
      <c r="P42" s="1515"/>
      <c r="Q42" s="1515"/>
      <c r="R42" s="1515"/>
      <c r="S42" s="1515"/>
      <c r="T42" s="1515"/>
      <c r="U42" s="1515"/>
      <c r="V42" s="1515"/>
      <c r="W42" s="1515"/>
      <c r="X42" s="1516"/>
    </row>
    <row r="43" spans="2:24" ht="23.85" customHeight="1" x14ac:dyDescent="0.25">
      <c r="B43" s="1514"/>
      <c r="C43" s="1515"/>
      <c r="D43" s="1515"/>
      <c r="E43" s="1515"/>
      <c r="F43" s="1515"/>
      <c r="G43" s="1515"/>
      <c r="H43" s="1515"/>
      <c r="I43" s="1515"/>
      <c r="J43" s="1515"/>
      <c r="K43" s="1515"/>
      <c r="L43" s="1515"/>
      <c r="M43" s="1515"/>
      <c r="N43" s="1515"/>
      <c r="O43" s="1515"/>
      <c r="P43" s="1515"/>
      <c r="Q43" s="1515"/>
      <c r="R43" s="1515"/>
      <c r="S43" s="1515"/>
      <c r="T43" s="1515"/>
      <c r="U43" s="1515"/>
      <c r="V43" s="1515"/>
      <c r="W43" s="1515"/>
      <c r="X43" s="1516"/>
    </row>
    <row r="44" spans="2:24" ht="0.75" customHeight="1" x14ac:dyDescent="0.25">
      <c r="B44" s="1514"/>
      <c r="C44" s="1515"/>
      <c r="D44" s="1515"/>
      <c r="E44" s="1515"/>
      <c r="F44" s="1515"/>
      <c r="G44" s="1515"/>
      <c r="H44" s="1515"/>
      <c r="I44" s="1515"/>
      <c r="J44" s="1515"/>
      <c r="K44" s="1515"/>
      <c r="L44" s="1515"/>
      <c r="M44" s="1515"/>
      <c r="N44" s="1515"/>
      <c r="O44" s="1515"/>
      <c r="P44" s="1515"/>
      <c r="Q44" s="1515"/>
      <c r="R44" s="1515"/>
      <c r="S44" s="1515"/>
      <c r="T44" s="1515"/>
      <c r="U44" s="1515"/>
      <c r="V44" s="1515"/>
      <c r="W44" s="1515"/>
      <c r="X44" s="1516"/>
    </row>
    <row r="45" spans="2:24" ht="33.75" customHeight="1" thickBot="1" x14ac:dyDescent="0.3">
      <c r="B45" s="1517"/>
      <c r="C45" s="1518"/>
      <c r="D45" s="1518"/>
      <c r="E45" s="1518"/>
      <c r="F45" s="1518"/>
      <c r="G45" s="1518"/>
      <c r="H45" s="1518"/>
      <c r="I45" s="1518"/>
      <c r="J45" s="1518"/>
      <c r="K45" s="1518"/>
      <c r="L45" s="1518"/>
      <c r="M45" s="1518"/>
      <c r="N45" s="1518"/>
      <c r="O45" s="1518"/>
      <c r="P45" s="1518"/>
      <c r="Q45" s="1518"/>
      <c r="R45" s="1518"/>
      <c r="S45" s="1518"/>
      <c r="T45" s="1518"/>
      <c r="U45" s="1518"/>
      <c r="V45" s="1518"/>
      <c r="W45" s="1518"/>
      <c r="X45" s="1519"/>
    </row>
    <row r="46" spans="2:24" ht="58.5" customHeight="1" thickTop="1" thickBot="1" x14ac:dyDescent="0.3">
      <c r="B46" s="1564"/>
      <c r="C46" s="1564"/>
      <c r="D46" s="1564"/>
      <c r="E46" s="1564"/>
      <c r="F46" s="1564"/>
      <c r="G46" s="1564"/>
      <c r="H46" s="1564"/>
      <c r="I46" s="1564"/>
      <c r="J46" s="1564"/>
      <c r="K46" s="1564"/>
      <c r="L46" s="1564"/>
      <c r="M46" s="1564"/>
      <c r="N46" s="1564"/>
      <c r="O46" s="1564"/>
      <c r="P46" s="1564"/>
      <c r="Q46" s="1564"/>
      <c r="R46" s="1564"/>
      <c r="S46" s="1564"/>
      <c r="T46" s="1564"/>
      <c r="U46" s="1564"/>
      <c r="V46" s="1564"/>
      <c r="W46" s="1564"/>
      <c r="X46" s="1564"/>
    </row>
    <row r="47" spans="2:24" ht="24" x14ac:dyDescent="0.4">
      <c r="C47" s="1546" t="s">
        <v>1744</v>
      </c>
      <c r="D47" s="1547"/>
      <c r="E47" s="1547"/>
      <c r="F47" s="1547"/>
      <c r="G47" s="1548"/>
    </row>
    <row r="48" spans="2:24" x14ac:dyDescent="0.25">
      <c r="C48" s="1549"/>
      <c r="D48" s="1550"/>
      <c r="E48" s="1550"/>
      <c r="F48" s="1550"/>
      <c r="G48" s="1551"/>
    </row>
    <row r="49" spans="3:7" x14ac:dyDescent="0.25">
      <c r="C49" s="1552"/>
      <c r="D49" s="1553"/>
      <c r="E49" s="1553"/>
      <c r="F49" s="1553"/>
      <c r="G49" s="1554"/>
    </row>
    <row r="50" spans="3:7" x14ac:dyDescent="0.25">
      <c r="C50" s="1552"/>
      <c r="D50" s="1553"/>
      <c r="E50" s="1553"/>
      <c r="F50" s="1553"/>
      <c r="G50" s="1554"/>
    </row>
    <row r="51" spans="3:7" ht="15.75" thickBot="1" x14ac:dyDescent="0.3">
      <c r="C51" s="1555"/>
      <c r="D51" s="1556"/>
      <c r="E51" s="1556"/>
      <c r="F51" s="1556"/>
      <c r="G51" s="1557"/>
    </row>
  </sheetData>
  <sheetProtection formatCells="0" formatColumns="0" formatRows="0" insertColumns="0" insertRows="0" insertHyperlinks="0" deleteRows="0" sort="0" autoFilter="0"/>
  <mergeCells count="29">
    <mergeCell ref="A1:Y1"/>
    <mergeCell ref="B44:X45"/>
    <mergeCell ref="E9:J9"/>
    <mergeCell ref="L9:Q9"/>
    <mergeCell ref="S9:X9"/>
    <mergeCell ref="B10:X10"/>
    <mergeCell ref="B11:X11"/>
    <mergeCell ref="W15:X41"/>
    <mergeCell ref="B7:J7"/>
    <mergeCell ref="L7:N7"/>
    <mergeCell ref="O7:R7"/>
    <mergeCell ref="T7:X7"/>
    <mergeCell ref="B42:X43"/>
    <mergeCell ref="C47:G47"/>
    <mergeCell ref="C48:G51"/>
    <mergeCell ref="B2:P2"/>
    <mergeCell ref="Q2:X4"/>
    <mergeCell ref="B3:P3"/>
    <mergeCell ref="B4:C4"/>
    <mergeCell ref="D4:J4"/>
    <mergeCell ref="K4:M4"/>
    <mergeCell ref="N4:P4"/>
    <mergeCell ref="B5:X5"/>
    <mergeCell ref="B46:X46"/>
    <mergeCell ref="B8:B9"/>
    <mergeCell ref="E8:J8"/>
    <mergeCell ref="L8:Q8"/>
    <mergeCell ref="S8:X8"/>
    <mergeCell ref="B6:X6"/>
  </mergeCells>
  <conditionalFormatting sqref="B2:B14 B41:B1048576">
    <cfRule type="duplicateValues" dxfId="99" priority="49"/>
  </conditionalFormatting>
  <conditionalFormatting sqref="B2:B1048576">
    <cfRule type="duplicateValues" dxfId="98" priority="1"/>
  </conditionalFormatting>
  <conditionalFormatting sqref="B39:B40">
    <cfRule type="duplicateValues" dxfId="97" priority="52"/>
  </conditionalFormatting>
  <pageMargins left="0.25" right="0.25" top="0.75" bottom="0.75" header="0.3" footer="0.3"/>
  <pageSetup scale="34"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61BA2-0F7B-4FDD-B481-804F6FD824CB}">
  <sheetPr>
    <pageSetUpPr fitToPage="1"/>
  </sheetPr>
  <dimension ref="A1:Z12"/>
  <sheetViews>
    <sheetView showGridLines="0" zoomScale="60" zoomScaleNormal="60" workbookViewId="0">
      <selection activeCell="K10" sqref="K10"/>
    </sheetView>
  </sheetViews>
  <sheetFormatPr defaultColWidth="9.140625" defaultRowHeight="15" x14ac:dyDescent="0.25"/>
  <cols>
    <col min="1" max="1" width="1.28515625" style="1088" customWidth="1"/>
    <col min="2" max="2" width="13.42578125" style="1088" customWidth="1"/>
    <col min="3" max="3" width="59" style="1088" bestFit="1" customWidth="1"/>
    <col min="4" max="4" width="15.140625" style="1088" customWidth="1"/>
    <col min="5" max="5" width="9.85546875" style="1088" customWidth="1"/>
    <col min="6" max="6" width="10.85546875" style="1088" customWidth="1"/>
    <col min="7" max="7" width="10.42578125" style="1088" customWidth="1"/>
    <col min="8" max="8" width="13.85546875" style="1088" bestFit="1" customWidth="1"/>
    <col min="9" max="9" width="9.140625" style="1088" customWidth="1"/>
    <col min="10" max="10" width="10.85546875" style="1090" bestFit="1" customWidth="1"/>
    <col min="11" max="12" width="11.140625" style="1088" customWidth="1"/>
    <col min="13" max="13" width="13.85546875" style="1088" customWidth="1"/>
    <col min="14" max="14" width="13.140625" style="1088" customWidth="1"/>
    <col min="15" max="18" width="11.140625" style="1088" customWidth="1"/>
    <col min="19" max="19" width="13.42578125" style="1088" customWidth="1"/>
    <col min="20" max="20" width="9.7109375" style="1088" customWidth="1"/>
    <col min="21" max="21" width="10.7109375" style="1088" customWidth="1"/>
    <col min="22" max="22" width="17.7109375" style="1088" bestFit="1" customWidth="1"/>
    <col min="23" max="23" width="17.7109375" style="1088" customWidth="1"/>
    <col min="24" max="24" width="12.7109375" style="1088" customWidth="1"/>
    <col min="25" max="25" width="12" style="1088" customWidth="1"/>
    <col min="26" max="26" width="10.7109375" style="1088" customWidth="1"/>
    <col min="27" max="16384" width="9.140625" style="1088"/>
  </cols>
  <sheetData>
    <row r="1" spans="1:26" ht="2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43.5" customHeight="1" thickTop="1" thickBot="1" x14ac:dyDescent="0.3">
      <c r="A2" s="58"/>
      <c r="B2" s="1504" t="s">
        <v>1680</v>
      </c>
      <c r="C2" s="1505"/>
      <c r="D2" s="1505"/>
      <c r="E2" s="1505"/>
      <c r="F2" s="1505"/>
      <c r="G2" s="1505"/>
      <c r="H2" s="1505"/>
      <c r="I2" s="1505"/>
      <c r="J2" s="1505"/>
      <c r="K2" s="1505"/>
      <c r="L2" s="1505"/>
      <c r="M2" s="1505"/>
      <c r="N2" s="1505"/>
      <c r="O2" s="1505"/>
      <c r="P2" s="1505"/>
      <c r="Q2" s="1733" t="e" vm="1">
        <v>#VALUE!</v>
      </c>
      <c r="R2" s="1734"/>
      <c r="S2" s="1734"/>
      <c r="T2" s="1734"/>
      <c r="U2" s="1734"/>
      <c r="V2" s="1734"/>
      <c r="W2" s="1734"/>
      <c r="X2" s="1734"/>
      <c r="Y2" s="1735"/>
      <c r="Z2" s="57"/>
    </row>
    <row r="3" spans="1:26" ht="36.75" customHeight="1" thickTop="1" thickBot="1" x14ac:dyDescent="0.3">
      <c r="A3" s="58"/>
      <c r="B3" s="1506"/>
      <c r="C3" s="1507"/>
      <c r="D3" s="1507"/>
      <c r="E3" s="1507"/>
      <c r="F3" s="1507"/>
      <c r="G3" s="1507"/>
      <c r="H3" s="1507"/>
      <c r="I3" s="1507"/>
      <c r="J3" s="1507"/>
      <c r="K3" s="1507"/>
      <c r="L3" s="1507"/>
      <c r="M3" s="1507"/>
      <c r="N3" s="1507"/>
      <c r="O3" s="1507"/>
      <c r="P3" s="1507"/>
      <c r="Q3" s="1736"/>
      <c r="R3" s="1737"/>
      <c r="S3" s="1737"/>
      <c r="T3" s="1737"/>
      <c r="U3" s="1737"/>
      <c r="V3" s="1737"/>
      <c r="W3" s="1737"/>
      <c r="X3" s="1737"/>
      <c r="Y3" s="1738"/>
      <c r="Z3" s="57"/>
    </row>
    <row r="4" spans="1:26" ht="48" customHeight="1" thickTop="1" thickBot="1" x14ac:dyDescent="0.3">
      <c r="A4" s="58"/>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739"/>
      <c r="R4" s="1740"/>
      <c r="S4" s="1740"/>
      <c r="T4" s="1740"/>
      <c r="U4" s="1740"/>
      <c r="V4" s="1740"/>
      <c r="W4" s="1740"/>
      <c r="X4" s="1740"/>
      <c r="Y4" s="1741"/>
      <c r="Z4" s="58"/>
    </row>
    <row r="5" spans="1:26" ht="13.5" customHeight="1" thickTop="1" thickBot="1" x14ac:dyDescent="0.3">
      <c r="A5" s="58"/>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47.45" customHeight="1" thickTop="1" thickBot="1" x14ac:dyDescent="0.3">
      <c r="A6" s="58"/>
      <c r="B6" s="1480"/>
      <c r="C6" s="1481"/>
      <c r="D6" s="1481"/>
      <c r="E6" s="1481"/>
      <c r="F6" s="1481"/>
      <c r="G6" s="1481"/>
      <c r="H6" s="1481"/>
      <c r="I6" s="1481"/>
      <c r="J6" s="1482"/>
      <c r="K6" s="1135">
        <v>110149</v>
      </c>
      <c r="L6" s="1483" t="s">
        <v>1681</v>
      </c>
      <c r="M6" s="1483"/>
      <c r="N6" s="1483"/>
      <c r="O6" s="1484" t="s">
        <v>2517</v>
      </c>
      <c r="P6" s="1485"/>
      <c r="Q6" s="1485"/>
      <c r="R6" s="1485"/>
      <c r="S6" s="556">
        <v>0.32850000000000001</v>
      </c>
      <c r="T6" s="1483" t="s">
        <v>1683</v>
      </c>
      <c r="U6" s="1483"/>
      <c r="V6" s="1483"/>
      <c r="W6" s="1483"/>
      <c r="X6" s="1483"/>
      <c r="Y6" s="1589"/>
      <c r="Z6" s="58"/>
    </row>
    <row r="7" spans="1:26" ht="66.75" customHeight="1" thickBot="1" x14ac:dyDescent="0.3">
      <c r="A7" s="58"/>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c r="Z7" s="58"/>
    </row>
    <row r="8" spans="1:26" ht="8.25" customHeight="1" thickBot="1" x14ac:dyDescent="0.3">
      <c r="A8" s="58"/>
      <c r="B8" s="48"/>
      <c r="C8" s="49"/>
      <c r="D8" s="50"/>
      <c r="E8" s="50"/>
      <c r="F8" s="50"/>
      <c r="G8" s="50"/>
      <c r="H8" s="50"/>
      <c r="I8" s="50"/>
      <c r="J8" s="51"/>
      <c r="K8" s="52">
        <f t="shared" ref="K8:V8" si="0">SUM(K10:K10)</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c r="Z8" s="58"/>
    </row>
    <row r="9" spans="1:26" ht="15.75" thickBot="1" x14ac:dyDescent="0.3">
      <c r="A9" s="58"/>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c r="Z9" s="58"/>
    </row>
    <row r="10" spans="1:26" ht="121.5" customHeight="1" thickTop="1" thickBot="1" x14ac:dyDescent="0.3">
      <c r="A10" s="58"/>
      <c r="B10" s="1120" t="s">
        <v>2518</v>
      </c>
      <c r="C10" s="1121" t="s">
        <v>2519</v>
      </c>
      <c r="D10" s="1122" t="s">
        <v>1747</v>
      </c>
      <c r="E10" s="1123" t="s">
        <v>1747</v>
      </c>
      <c r="F10" s="1124" t="s">
        <v>2520</v>
      </c>
      <c r="G10" s="1123" t="s">
        <v>2521</v>
      </c>
      <c r="H10" s="1123">
        <v>72</v>
      </c>
      <c r="I10" s="1123">
        <v>11.77</v>
      </c>
      <c r="J10" s="1125">
        <f t="shared" ref="J10" si="1">$S$6*I10</f>
        <v>3.8664450000000001</v>
      </c>
      <c r="K10" s="1037"/>
      <c r="L10" s="1038"/>
      <c r="M10" s="1038"/>
      <c r="N10" s="1038"/>
      <c r="O10" s="1038"/>
      <c r="P10" s="1038"/>
      <c r="Q10" s="1038"/>
      <c r="R10" s="1038"/>
      <c r="S10" s="1039"/>
      <c r="T10" s="518">
        <f t="shared" ref="T10" si="2">SUM(K10:S10)</f>
        <v>0</v>
      </c>
      <c r="U10" s="378">
        <f>T10*I10</f>
        <v>0</v>
      </c>
      <c r="V10" s="379">
        <f t="shared" ref="V10" si="3">U10*$S$6</f>
        <v>0</v>
      </c>
      <c r="W10" s="1126" t="str">
        <f>_xlfn.CONCAT("$",'Total Sheet'!B34," per case for public LEAS / estimated $",'Total Sheet'!B35," for Nonpublic LEAs")</f>
        <v>$2.30 per case for public LEAS / estimated $5.36 for Nonpublic LEAs</v>
      </c>
      <c r="X10" s="1731" t="s">
        <v>1695</v>
      </c>
      <c r="Y10" s="1732"/>
      <c r="Z10" s="58"/>
    </row>
    <row r="11" spans="1:26" ht="69.75" customHeight="1" thickTop="1" thickBot="1" x14ac:dyDescent="0.3">
      <c r="A11" s="58"/>
      <c r="B11" s="59"/>
      <c r="C11" s="60"/>
      <c r="D11" s="61"/>
      <c r="E11" s="61"/>
      <c r="F11" s="61"/>
      <c r="G11" s="61"/>
      <c r="H11" s="61"/>
      <c r="I11" s="61"/>
      <c r="J11" s="62"/>
      <c r="K11" s="63"/>
      <c r="L11" s="63"/>
      <c r="M11" s="63"/>
      <c r="N11" s="63"/>
      <c r="O11" s="63"/>
      <c r="P11" s="63"/>
      <c r="Q11" s="63"/>
      <c r="R11" s="63"/>
      <c r="S11" s="63"/>
      <c r="T11" s="64"/>
      <c r="U11" s="65"/>
      <c r="V11" s="66"/>
      <c r="W11" s="66"/>
      <c r="X11" s="66"/>
      <c r="Y11" s="67"/>
      <c r="Z11" s="58"/>
    </row>
    <row r="12" spans="1:26" ht="15.75" thickTop="1" x14ac:dyDescent="0.25"/>
  </sheetData>
  <sheetProtection formatCells="0" formatColumns="0" formatRows="0" insertColumns="0" insertRows="0" insertHyperlinks="0" deleteRows="0" sort="0" autoFilter="0"/>
  <mergeCells count="15">
    <mergeCell ref="A1:Y1"/>
    <mergeCell ref="X10:Y10"/>
    <mergeCell ref="B5:Y5"/>
    <mergeCell ref="B6:J6"/>
    <mergeCell ref="L6:N6"/>
    <mergeCell ref="O6:R6"/>
    <mergeCell ref="T6:Y6"/>
    <mergeCell ref="B9:Y9"/>
    <mergeCell ref="B2:P2"/>
    <mergeCell ref="Q2:Y4"/>
    <mergeCell ref="B3:P3"/>
    <mergeCell ref="B4:C4"/>
    <mergeCell ref="D4:J4"/>
    <mergeCell ref="K4:M4"/>
    <mergeCell ref="N4:P4"/>
  </mergeCells>
  <conditionalFormatting sqref="B2:B11">
    <cfRule type="duplicateValues" dxfId="96" priority="93"/>
  </conditionalFormatting>
  <conditionalFormatting sqref="B12:B1048576">
    <cfRule type="duplicateValues" dxfId="95" priority="5"/>
  </conditionalFormatting>
  <conditionalFormatting sqref="Z10">
    <cfRule type="containsText" dxfId="94" priority="1" operator="containsText" text="Error">
      <formula>NOT(ISERROR(SEARCH("Error",Z10)))</formula>
    </cfRule>
  </conditionalFormatting>
  <pageMargins left="0.25" right="0.25" top="0.75" bottom="0.75" header="0.3" footer="0.3"/>
  <pageSetup scale="40" fitToHeight="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B190D-E429-4E55-B042-3D5D4C5FA157}">
  <sheetPr codeName="Sheet54">
    <pageSetUpPr fitToPage="1"/>
  </sheetPr>
  <dimension ref="A1:AF38"/>
  <sheetViews>
    <sheetView zoomScale="60" zoomScaleNormal="60" workbookViewId="0">
      <selection sqref="A1:Y1"/>
    </sheetView>
  </sheetViews>
  <sheetFormatPr defaultColWidth="9.140625" defaultRowHeight="15" x14ac:dyDescent="0.25"/>
  <cols>
    <col min="1" max="1" width="3.42578125" style="58" customWidth="1"/>
    <col min="2" max="2" width="13.42578125" style="58" customWidth="1"/>
    <col min="3" max="3" width="70.140625"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8" width="12" style="58" customWidth="1"/>
    <col min="19" max="19" width="13" style="58" bestFit="1"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32" ht="258.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32" ht="43.5" customHeight="1" thickTop="1" thickBot="1" x14ac:dyDescent="0.3">
      <c r="B2" s="1558" t="s">
        <v>1730</v>
      </c>
      <c r="C2" s="1569"/>
      <c r="D2" s="1569"/>
      <c r="E2" s="1569"/>
      <c r="F2" s="1569"/>
      <c r="G2" s="1569"/>
      <c r="H2" s="1569"/>
      <c r="I2" s="1569"/>
      <c r="J2" s="1569"/>
      <c r="K2" s="1569"/>
      <c r="L2" s="1569"/>
      <c r="M2" s="1569"/>
      <c r="N2" s="1569"/>
      <c r="O2" s="1569"/>
      <c r="P2" s="1569"/>
      <c r="Q2" s="1498" t="e" vm="2">
        <v>#VALUE!</v>
      </c>
      <c r="R2" s="1499"/>
      <c r="S2" s="1499"/>
      <c r="T2" s="1499"/>
      <c r="U2" s="1499"/>
      <c r="V2" s="1499"/>
      <c r="W2" s="1499"/>
      <c r="X2" s="1499"/>
      <c r="Y2" s="1500"/>
    </row>
    <row r="3" spans="1:32"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row>
    <row r="4" spans="1:32"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row>
    <row r="5" spans="1:32"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32"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32" ht="34.700000000000003" customHeight="1" thickTop="1" thickBot="1" x14ac:dyDescent="0.3">
      <c r="B7" s="1540"/>
      <c r="C7" s="1541"/>
      <c r="D7" s="1541"/>
      <c r="E7" s="1541"/>
      <c r="F7" s="1541"/>
      <c r="G7" s="1541"/>
      <c r="H7" s="1541"/>
      <c r="I7" s="1541"/>
      <c r="J7" s="1541"/>
      <c r="K7" s="1146">
        <v>110149</v>
      </c>
      <c r="L7" s="1542" t="s">
        <v>1681</v>
      </c>
      <c r="M7" s="1542"/>
      <c r="N7" s="1542"/>
      <c r="O7" s="1484" t="s">
        <v>1883</v>
      </c>
      <c r="P7" s="1485"/>
      <c r="Q7" s="1485"/>
      <c r="R7" s="1485"/>
      <c r="S7" s="578">
        <v>0.32850000000000001</v>
      </c>
      <c r="T7" s="1542" t="s">
        <v>1683</v>
      </c>
      <c r="U7" s="1542"/>
      <c r="V7" s="1542"/>
      <c r="W7" s="1542"/>
      <c r="X7" s="1545"/>
    </row>
    <row r="8" spans="1:32"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32" s="351" customFormat="1" ht="45" customHeight="1" thickBot="1" x14ac:dyDescent="0.6">
      <c r="A9" s="352"/>
      <c r="B9" s="1566"/>
      <c r="C9" s="27">
        <f>SUM(U15:U28)</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c r="AB9" s="1074"/>
      <c r="AC9" s="1075"/>
      <c r="AD9" s="1075"/>
      <c r="AE9" s="1076"/>
      <c r="AF9" s="1076"/>
    </row>
    <row r="10" spans="1:32"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32"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32" ht="10.5" customHeight="1" thickBot="1" x14ac:dyDescent="0.3">
      <c r="A12" s="354"/>
      <c r="B12" s="355"/>
      <c r="C12" s="356"/>
      <c r="D12" s="356"/>
      <c r="E12" s="356"/>
      <c r="F12" s="356"/>
      <c r="G12" s="356"/>
      <c r="H12" s="356"/>
      <c r="I12" s="356"/>
      <c r="J12" s="356"/>
      <c r="K12" s="357">
        <f t="shared" ref="K12:V12" si="0">SUM(K15:K60)</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32"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32"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32" ht="19.5" customHeight="1" thickTop="1" x14ac:dyDescent="0.25">
      <c r="B15" s="673">
        <v>1700</v>
      </c>
      <c r="C15" s="774" t="s">
        <v>2522</v>
      </c>
      <c r="D15" s="629" t="s">
        <v>1747</v>
      </c>
      <c r="E15" s="676" t="s">
        <v>1747</v>
      </c>
      <c r="F15" s="676" t="s">
        <v>2253</v>
      </c>
      <c r="G15" s="675" t="s">
        <v>2521</v>
      </c>
      <c r="H15" s="676">
        <v>72</v>
      </c>
      <c r="I15" s="675">
        <v>10</v>
      </c>
      <c r="J15" s="778">
        <f>$S$7*I15</f>
        <v>3.2850000000000001</v>
      </c>
      <c r="K15" s="1002"/>
      <c r="L15" s="1003"/>
      <c r="M15" s="1003"/>
      <c r="N15" s="1003"/>
      <c r="O15" s="1003"/>
      <c r="P15" s="1003"/>
      <c r="Q15" s="1003"/>
      <c r="R15" s="1003"/>
      <c r="S15" s="1004"/>
      <c r="T15" s="420">
        <f>SUM(K15:S15)</f>
        <v>0</v>
      </c>
      <c r="U15" s="334">
        <f t="shared" ref="U15:U28" si="1">T15*I15</f>
        <v>0</v>
      </c>
      <c r="V15" s="26">
        <f t="shared" ref="V15:V28" si="2">U15*$S$7</f>
        <v>0</v>
      </c>
      <c r="W15" s="1595" t="s">
        <v>1695</v>
      </c>
      <c r="X15" s="1596"/>
    </row>
    <row r="16" spans="1:32" ht="19.5" customHeight="1" x14ac:dyDescent="0.25">
      <c r="B16" s="678">
        <v>1744</v>
      </c>
      <c r="C16" s="776" t="s">
        <v>2523</v>
      </c>
      <c r="D16" s="638" t="s">
        <v>1747</v>
      </c>
      <c r="E16" s="681" t="s">
        <v>1747</v>
      </c>
      <c r="F16" s="681" t="s">
        <v>2253</v>
      </c>
      <c r="G16" s="680" t="s">
        <v>2521</v>
      </c>
      <c r="H16" s="681">
        <v>72</v>
      </c>
      <c r="I16" s="680">
        <v>10</v>
      </c>
      <c r="J16" s="777">
        <f t="shared" ref="J16:J28" si="3">$S$7*I16</f>
        <v>3.2850000000000001</v>
      </c>
      <c r="K16" s="995"/>
      <c r="L16" s="964"/>
      <c r="M16" s="964"/>
      <c r="N16" s="964"/>
      <c r="O16" s="964"/>
      <c r="P16" s="964"/>
      <c r="Q16" s="964"/>
      <c r="R16" s="964"/>
      <c r="S16" s="996"/>
      <c r="T16" s="55">
        <f t="shared" ref="T16:T28" si="4">SUM(K16:S16)</f>
        <v>0</v>
      </c>
      <c r="U16" s="326">
        <f t="shared" si="1"/>
        <v>0</v>
      </c>
      <c r="V16" s="13">
        <f t="shared" si="2"/>
        <v>0</v>
      </c>
      <c r="W16" s="1574"/>
      <c r="X16" s="1575"/>
    </row>
    <row r="17" spans="2:24" ht="19.5" customHeight="1" x14ac:dyDescent="0.25">
      <c r="B17" s="687">
        <v>1750</v>
      </c>
      <c r="C17" s="776" t="s">
        <v>2524</v>
      </c>
      <c r="D17" s="638" t="s">
        <v>1747</v>
      </c>
      <c r="E17" s="681" t="s">
        <v>1747</v>
      </c>
      <c r="F17" s="681" t="s">
        <v>2253</v>
      </c>
      <c r="G17" s="680" t="s">
        <v>2521</v>
      </c>
      <c r="H17" s="681">
        <v>72</v>
      </c>
      <c r="I17" s="680">
        <v>10</v>
      </c>
      <c r="J17" s="777">
        <f t="shared" si="3"/>
        <v>3.2850000000000001</v>
      </c>
      <c r="K17" s="995"/>
      <c r="L17" s="964"/>
      <c r="M17" s="964"/>
      <c r="N17" s="964"/>
      <c r="O17" s="964"/>
      <c r="P17" s="964"/>
      <c r="Q17" s="964"/>
      <c r="R17" s="964"/>
      <c r="S17" s="996"/>
      <c r="T17" s="55">
        <f t="shared" si="4"/>
        <v>0</v>
      </c>
      <c r="U17" s="326">
        <f t="shared" si="1"/>
        <v>0</v>
      </c>
      <c r="V17" s="13">
        <f t="shared" si="2"/>
        <v>0</v>
      </c>
      <c r="W17" s="1574"/>
      <c r="X17" s="1575"/>
    </row>
    <row r="18" spans="2:24" ht="28.5" customHeight="1" x14ac:dyDescent="0.25">
      <c r="B18" s="687" t="s">
        <v>2525</v>
      </c>
      <c r="C18" s="776" t="s">
        <v>2526</v>
      </c>
      <c r="D18" s="638" t="s">
        <v>1747</v>
      </c>
      <c r="E18" s="681" t="s">
        <v>1747</v>
      </c>
      <c r="F18" s="681" t="s">
        <v>2253</v>
      </c>
      <c r="G18" s="680" t="s">
        <v>2527</v>
      </c>
      <c r="H18" s="681">
        <v>96</v>
      </c>
      <c r="I18" s="680">
        <v>10</v>
      </c>
      <c r="J18" s="777">
        <f t="shared" si="3"/>
        <v>3.2850000000000001</v>
      </c>
      <c r="K18" s="995"/>
      <c r="L18" s="964"/>
      <c r="M18" s="964"/>
      <c r="N18" s="964"/>
      <c r="O18" s="964"/>
      <c r="P18" s="964"/>
      <c r="Q18" s="964"/>
      <c r="R18" s="964"/>
      <c r="S18" s="996"/>
      <c r="T18" s="55">
        <f t="shared" si="4"/>
        <v>0</v>
      </c>
      <c r="U18" s="326">
        <f t="shared" si="1"/>
        <v>0</v>
      </c>
      <c r="V18" s="13">
        <f t="shared" si="2"/>
        <v>0</v>
      </c>
      <c r="W18" s="1574"/>
      <c r="X18" s="1575"/>
    </row>
    <row r="19" spans="2:24" ht="19.5" customHeight="1" x14ac:dyDescent="0.25">
      <c r="B19" s="687" t="s">
        <v>2528</v>
      </c>
      <c r="C19" s="776" t="s">
        <v>2529</v>
      </c>
      <c r="D19" s="638" t="s">
        <v>1747</v>
      </c>
      <c r="E19" s="681" t="s">
        <v>1747</v>
      </c>
      <c r="F19" s="681" t="s">
        <v>2253</v>
      </c>
      <c r="G19" s="680" t="s">
        <v>2527</v>
      </c>
      <c r="H19" s="681">
        <v>96</v>
      </c>
      <c r="I19" s="680">
        <v>10</v>
      </c>
      <c r="J19" s="777">
        <f t="shared" si="3"/>
        <v>3.2850000000000001</v>
      </c>
      <c r="K19" s="995"/>
      <c r="L19" s="964"/>
      <c r="M19" s="964"/>
      <c r="N19" s="964"/>
      <c r="O19" s="964"/>
      <c r="P19" s="964"/>
      <c r="Q19" s="964"/>
      <c r="R19" s="964"/>
      <c r="S19" s="996"/>
      <c r="T19" s="55">
        <f t="shared" si="4"/>
        <v>0</v>
      </c>
      <c r="U19" s="326">
        <f t="shared" si="1"/>
        <v>0</v>
      </c>
      <c r="V19" s="13">
        <f t="shared" si="2"/>
        <v>0</v>
      </c>
      <c r="W19" s="1574"/>
      <c r="X19" s="1575"/>
    </row>
    <row r="20" spans="2:24" ht="19.5" customHeight="1" x14ac:dyDescent="0.25">
      <c r="B20" s="678" t="s">
        <v>2530</v>
      </c>
      <c r="C20" s="776" t="s">
        <v>2531</v>
      </c>
      <c r="D20" s="638" t="s">
        <v>1747</v>
      </c>
      <c r="E20" s="681" t="s">
        <v>1747</v>
      </c>
      <c r="F20" s="681" t="s">
        <v>2253</v>
      </c>
      <c r="G20" s="680" t="s">
        <v>2527</v>
      </c>
      <c r="H20" s="681">
        <v>96</v>
      </c>
      <c r="I20" s="680">
        <v>10</v>
      </c>
      <c r="J20" s="777">
        <f t="shared" si="3"/>
        <v>3.2850000000000001</v>
      </c>
      <c r="K20" s="995"/>
      <c r="L20" s="964"/>
      <c r="M20" s="964"/>
      <c r="N20" s="964"/>
      <c r="O20" s="964"/>
      <c r="P20" s="964"/>
      <c r="Q20" s="964"/>
      <c r="R20" s="964"/>
      <c r="S20" s="996"/>
      <c r="T20" s="55">
        <f t="shared" si="4"/>
        <v>0</v>
      </c>
      <c r="U20" s="326">
        <f t="shared" si="1"/>
        <v>0</v>
      </c>
      <c r="V20" s="13">
        <f t="shared" si="2"/>
        <v>0</v>
      </c>
      <c r="W20" s="1574"/>
      <c r="X20" s="1575"/>
    </row>
    <row r="21" spans="2:24" ht="19.5" customHeight="1" x14ac:dyDescent="0.25">
      <c r="B21" s="687" t="s">
        <v>2532</v>
      </c>
      <c r="C21" s="776" t="s">
        <v>2533</v>
      </c>
      <c r="D21" s="638" t="s">
        <v>1747</v>
      </c>
      <c r="E21" s="681" t="s">
        <v>1747</v>
      </c>
      <c r="F21" s="681" t="s">
        <v>2253</v>
      </c>
      <c r="G21" s="680" t="s">
        <v>2527</v>
      </c>
      <c r="H21" s="681">
        <v>96</v>
      </c>
      <c r="I21" s="680">
        <v>10</v>
      </c>
      <c r="J21" s="777">
        <f t="shared" si="3"/>
        <v>3.2850000000000001</v>
      </c>
      <c r="K21" s="995"/>
      <c r="L21" s="964"/>
      <c r="M21" s="964"/>
      <c r="N21" s="964"/>
      <c r="O21" s="964"/>
      <c r="P21" s="964"/>
      <c r="Q21" s="964"/>
      <c r="R21" s="964"/>
      <c r="S21" s="996"/>
      <c r="T21" s="55">
        <f t="shared" si="4"/>
        <v>0</v>
      </c>
      <c r="U21" s="326">
        <f t="shared" si="1"/>
        <v>0</v>
      </c>
      <c r="V21" s="13">
        <f t="shared" si="2"/>
        <v>0</v>
      </c>
      <c r="W21" s="1574"/>
      <c r="X21" s="1575"/>
    </row>
    <row r="22" spans="2:24" ht="19.5" customHeight="1" x14ac:dyDescent="0.25">
      <c r="B22" s="678" t="s">
        <v>2534</v>
      </c>
      <c r="C22" s="776" t="s">
        <v>2535</v>
      </c>
      <c r="D22" s="638" t="s">
        <v>1747</v>
      </c>
      <c r="E22" s="681" t="s">
        <v>1747</v>
      </c>
      <c r="F22" s="681" t="s">
        <v>2253</v>
      </c>
      <c r="G22" s="680" t="s">
        <v>2527</v>
      </c>
      <c r="H22" s="681">
        <v>96</v>
      </c>
      <c r="I22" s="680">
        <v>10</v>
      </c>
      <c r="J22" s="777">
        <f t="shared" si="3"/>
        <v>3.2850000000000001</v>
      </c>
      <c r="K22" s="995"/>
      <c r="L22" s="964"/>
      <c r="M22" s="964"/>
      <c r="N22" s="964"/>
      <c r="O22" s="964"/>
      <c r="P22" s="964"/>
      <c r="Q22" s="964"/>
      <c r="R22" s="964"/>
      <c r="S22" s="996"/>
      <c r="T22" s="55">
        <f t="shared" si="4"/>
        <v>0</v>
      </c>
      <c r="U22" s="326">
        <f t="shared" si="1"/>
        <v>0</v>
      </c>
      <c r="V22" s="13">
        <f t="shared" si="2"/>
        <v>0</v>
      </c>
      <c r="W22" s="1574"/>
      <c r="X22" s="1575"/>
    </row>
    <row r="23" spans="2:24" ht="19.5" customHeight="1" x14ac:dyDescent="0.25">
      <c r="B23" s="687" t="s">
        <v>2536</v>
      </c>
      <c r="C23" s="776" t="s">
        <v>2537</v>
      </c>
      <c r="D23" s="638" t="s">
        <v>1747</v>
      </c>
      <c r="E23" s="681" t="s">
        <v>1747</v>
      </c>
      <c r="F23" s="681" t="s">
        <v>2253</v>
      </c>
      <c r="G23" s="680" t="s">
        <v>2527</v>
      </c>
      <c r="H23" s="681">
        <v>96</v>
      </c>
      <c r="I23" s="680">
        <v>10</v>
      </c>
      <c r="J23" s="777">
        <f t="shared" si="3"/>
        <v>3.2850000000000001</v>
      </c>
      <c r="K23" s="995"/>
      <c r="L23" s="964"/>
      <c r="M23" s="964"/>
      <c r="N23" s="964"/>
      <c r="O23" s="964"/>
      <c r="P23" s="964"/>
      <c r="Q23" s="964"/>
      <c r="R23" s="964"/>
      <c r="S23" s="996"/>
      <c r="T23" s="55">
        <f t="shared" si="4"/>
        <v>0</v>
      </c>
      <c r="U23" s="326">
        <f t="shared" si="1"/>
        <v>0</v>
      </c>
      <c r="V23" s="13">
        <f t="shared" si="2"/>
        <v>0</v>
      </c>
      <c r="W23" s="1574"/>
      <c r="X23" s="1575"/>
    </row>
    <row r="24" spans="2:24" ht="19.5" customHeight="1" x14ac:dyDescent="0.25">
      <c r="B24" s="678" t="s">
        <v>2538</v>
      </c>
      <c r="C24" s="776" t="s">
        <v>2539</v>
      </c>
      <c r="D24" s="638" t="s">
        <v>1747</v>
      </c>
      <c r="E24" s="681" t="s">
        <v>1747</v>
      </c>
      <c r="F24" s="681" t="s">
        <v>2253</v>
      </c>
      <c r="G24" s="680" t="s">
        <v>2527</v>
      </c>
      <c r="H24" s="681">
        <v>96</v>
      </c>
      <c r="I24" s="680">
        <v>10</v>
      </c>
      <c r="J24" s="777">
        <f t="shared" si="3"/>
        <v>3.2850000000000001</v>
      </c>
      <c r="K24" s="995"/>
      <c r="L24" s="964"/>
      <c r="M24" s="964"/>
      <c r="N24" s="964"/>
      <c r="O24" s="964"/>
      <c r="P24" s="964"/>
      <c r="Q24" s="964"/>
      <c r="R24" s="964"/>
      <c r="S24" s="996"/>
      <c r="T24" s="55">
        <f t="shared" si="4"/>
        <v>0</v>
      </c>
      <c r="U24" s="326">
        <f t="shared" si="1"/>
        <v>0</v>
      </c>
      <c r="V24" s="13">
        <f t="shared" si="2"/>
        <v>0</v>
      </c>
      <c r="W24" s="1574"/>
      <c r="X24" s="1575"/>
    </row>
    <row r="25" spans="2:24" ht="19.5" customHeight="1" x14ac:dyDescent="0.25">
      <c r="B25" s="678" t="s">
        <v>2540</v>
      </c>
      <c r="C25" s="776" t="s">
        <v>2541</v>
      </c>
      <c r="D25" s="638" t="s">
        <v>1747</v>
      </c>
      <c r="E25" s="681" t="s">
        <v>1747</v>
      </c>
      <c r="F25" s="681" t="s">
        <v>2253</v>
      </c>
      <c r="G25" s="680" t="s">
        <v>2527</v>
      </c>
      <c r="H25" s="681">
        <v>96</v>
      </c>
      <c r="I25" s="680">
        <v>10</v>
      </c>
      <c r="J25" s="777">
        <f t="shared" si="3"/>
        <v>3.2850000000000001</v>
      </c>
      <c r="K25" s="995"/>
      <c r="L25" s="964"/>
      <c r="M25" s="964"/>
      <c r="N25" s="964"/>
      <c r="O25" s="964"/>
      <c r="P25" s="964"/>
      <c r="Q25" s="964"/>
      <c r="R25" s="964"/>
      <c r="S25" s="996"/>
      <c r="T25" s="55">
        <f t="shared" si="4"/>
        <v>0</v>
      </c>
      <c r="U25" s="326">
        <f t="shared" si="1"/>
        <v>0</v>
      </c>
      <c r="V25" s="13">
        <f t="shared" si="2"/>
        <v>0</v>
      </c>
      <c r="W25" s="1574"/>
      <c r="X25" s="1575"/>
    </row>
    <row r="26" spans="2:24" ht="19.5" customHeight="1" x14ac:dyDescent="0.25">
      <c r="B26" s="678" t="s">
        <v>2542</v>
      </c>
      <c r="C26" s="776" t="s">
        <v>2543</v>
      </c>
      <c r="D26" s="638" t="s">
        <v>1747</v>
      </c>
      <c r="E26" s="681" t="s">
        <v>1747</v>
      </c>
      <c r="F26" s="681" t="s">
        <v>2253</v>
      </c>
      <c r="G26" s="680" t="s">
        <v>2527</v>
      </c>
      <c r="H26" s="681">
        <v>96</v>
      </c>
      <c r="I26" s="680">
        <v>10</v>
      </c>
      <c r="J26" s="777">
        <f t="shared" si="3"/>
        <v>3.2850000000000001</v>
      </c>
      <c r="K26" s="995"/>
      <c r="L26" s="964"/>
      <c r="M26" s="964"/>
      <c r="N26" s="964"/>
      <c r="O26" s="964"/>
      <c r="P26" s="964"/>
      <c r="Q26" s="964"/>
      <c r="R26" s="964"/>
      <c r="S26" s="996"/>
      <c r="T26" s="55">
        <f t="shared" si="4"/>
        <v>0</v>
      </c>
      <c r="U26" s="326">
        <f t="shared" si="1"/>
        <v>0</v>
      </c>
      <c r="V26" s="13">
        <f t="shared" si="2"/>
        <v>0</v>
      </c>
      <c r="W26" s="1574"/>
      <c r="X26" s="1575"/>
    </row>
    <row r="27" spans="2:24" ht="19.5" customHeight="1" x14ac:dyDescent="0.25">
      <c r="B27" s="678" t="s">
        <v>2544</v>
      </c>
      <c r="C27" s="776" t="s">
        <v>2545</v>
      </c>
      <c r="D27" s="638" t="s">
        <v>1747</v>
      </c>
      <c r="E27" s="681" t="s">
        <v>1747</v>
      </c>
      <c r="F27" s="681" t="s">
        <v>2253</v>
      </c>
      <c r="G27" s="680" t="s">
        <v>2527</v>
      </c>
      <c r="H27" s="681">
        <v>96</v>
      </c>
      <c r="I27" s="680">
        <v>10</v>
      </c>
      <c r="J27" s="777">
        <f t="shared" si="3"/>
        <v>3.2850000000000001</v>
      </c>
      <c r="K27" s="995"/>
      <c r="L27" s="964"/>
      <c r="M27" s="964"/>
      <c r="N27" s="964"/>
      <c r="O27" s="964"/>
      <c r="P27" s="964"/>
      <c r="Q27" s="964"/>
      <c r="R27" s="964"/>
      <c r="S27" s="996"/>
      <c r="T27" s="55">
        <f t="shared" si="4"/>
        <v>0</v>
      </c>
      <c r="U27" s="326">
        <f t="shared" si="1"/>
        <v>0</v>
      </c>
      <c r="V27" s="13">
        <f t="shared" si="2"/>
        <v>0</v>
      </c>
      <c r="W27" s="1574"/>
      <c r="X27" s="1575"/>
    </row>
    <row r="28" spans="2:24" ht="19.5" customHeight="1" thickBot="1" x14ac:dyDescent="0.3">
      <c r="B28" s="683" t="s">
        <v>2518</v>
      </c>
      <c r="C28" s="650" t="s">
        <v>2519</v>
      </c>
      <c r="D28" s="651" t="s">
        <v>1747</v>
      </c>
      <c r="E28" s="652" t="s">
        <v>1747</v>
      </c>
      <c r="F28" s="652" t="s">
        <v>2520</v>
      </c>
      <c r="G28" s="653" t="s">
        <v>2521</v>
      </c>
      <c r="H28" s="652">
        <v>72</v>
      </c>
      <c r="I28" s="653">
        <v>11.77</v>
      </c>
      <c r="J28" s="654">
        <f t="shared" si="3"/>
        <v>3.8664450000000001</v>
      </c>
      <c r="K28" s="1000"/>
      <c r="L28" s="983"/>
      <c r="M28" s="983"/>
      <c r="N28" s="983"/>
      <c r="O28" s="983"/>
      <c r="P28" s="983"/>
      <c r="Q28" s="983"/>
      <c r="R28" s="983"/>
      <c r="S28" s="1001"/>
      <c r="T28" s="418">
        <f t="shared" si="4"/>
        <v>0</v>
      </c>
      <c r="U28" s="335">
        <f t="shared" si="1"/>
        <v>0</v>
      </c>
      <c r="V28" s="23">
        <f t="shared" si="2"/>
        <v>0</v>
      </c>
      <c r="W28" s="1597"/>
      <c r="X28" s="1598"/>
    </row>
    <row r="29" spans="2:24" ht="23.85" customHeight="1" thickTop="1" x14ac:dyDescent="0.25">
      <c r="B29" s="1514" t="s">
        <v>1743</v>
      </c>
      <c r="C29" s="1515"/>
      <c r="D29" s="1515"/>
      <c r="E29" s="1515"/>
      <c r="F29" s="1515"/>
      <c r="G29" s="1515"/>
      <c r="H29" s="1515"/>
      <c r="I29" s="1515"/>
      <c r="J29" s="1515"/>
      <c r="K29" s="1515"/>
      <c r="L29" s="1515"/>
      <c r="M29" s="1515"/>
      <c r="N29" s="1515"/>
      <c r="O29" s="1515"/>
      <c r="P29" s="1515"/>
      <c r="Q29" s="1515"/>
      <c r="R29" s="1515"/>
      <c r="S29" s="1515"/>
      <c r="T29" s="1515"/>
      <c r="U29" s="1515"/>
      <c r="V29" s="1515"/>
      <c r="W29" s="1515"/>
      <c r="X29" s="1516"/>
    </row>
    <row r="30" spans="2:24" ht="23.85" customHeight="1" x14ac:dyDescent="0.25">
      <c r="B30" s="1514"/>
      <c r="C30" s="1515"/>
      <c r="D30" s="1515"/>
      <c r="E30" s="1515"/>
      <c r="F30" s="1515"/>
      <c r="G30" s="1515"/>
      <c r="H30" s="1515"/>
      <c r="I30" s="1515"/>
      <c r="J30" s="1515"/>
      <c r="K30" s="1515"/>
      <c r="L30" s="1515"/>
      <c r="M30" s="1515"/>
      <c r="N30" s="1515"/>
      <c r="O30" s="1515"/>
      <c r="P30" s="1515"/>
      <c r="Q30" s="1515"/>
      <c r="R30" s="1515"/>
      <c r="S30" s="1515"/>
      <c r="T30" s="1515"/>
      <c r="U30" s="1515"/>
      <c r="V30" s="1515"/>
      <c r="W30" s="1515"/>
      <c r="X30" s="1516"/>
    </row>
    <row r="31" spans="2:24" ht="0.75" customHeight="1" x14ac:dyDescent="0.25">
      <c r="B31" s="1514"/>
      <c r="C31" s="1515"/>
      <c r="D31" s="1515"/>
      <c r="E31" s="1515"/>
      <c r="F31" s="1515"/>
      <c r="G31" s="1515"/>
      <c r="H31" s="1515"/>
      <c r="I31" s="1515"/>
      <c r="J31" s="1515"/>
      <c r="K31" s="1515"/>
      <c r="L31" s="1515"/>
      <c r="M31" s="1515"/>
      <c r="N31" s="1515"/>
      <c r="O31" s="1515"/>
      <c r="P31" s="1515"/>
      <c r="Q31" s="1515"/>
      <c r="R31" s="1515"/>
      <c r="S31" s="1515"/>
      <c r="T31" s="1515"/>
      <c r="U31" s="1515"/>
      <c r="V31" s="1515"/>
      <c r="W31" s="1515"/>
      <c r="X31" s="1516"/>
    </row>
    <row r="32" spans="2:24" ht="33.75" customHeight="1" thickBot="1" x14ac:dyDescent="0.3">
      <c r="B32" s="1517"/>
      <c r="C32" s="1518"/>
      <c r="D32" s="1518"/>
      <c r="E32" s="1518"/>
      <c r="F32" s="1518"/>
      <c r="G32" s="1518"/>
      <c r="H32" s="1518"/>
      <c r="I32" s="1518"/>
      <c r="J32" s="1518"/>
      <c r="K32" s="1518"/>
      <c r="L32" s="1518"/>
      <c r="M32" s="1518"/>
      <c r="N32" s="1518"/>
      <c r="O32" s="1518"/>
      <c r="P32" s="1518"/>
      <c r="Q32" s="1518"/>
      <c r="R32" s="1518"/>
      <c r="S32" s="1518"/>
      <c r="T32" s="1518"/>
      <c r="U32" s="1518"/>
      <c r="V32" s="1518"/>
      <c r="W32" s="1518"/>
      <c r="X32" s="1519"/>
    </row>
    <row r="33" spans="2:24" ht="58.5" customHeight="1" thickTop="1" thickBot="1" x14ac:dyDescent="0.3">
      <c r="B33" s="1564"/>
      <c r="C33" s="1564"/>
      <c r="D33" s="1564"/>
      <c r="E33" s="1564"/>
      <c r="F33" s="1564"/>
      <c r="G33" s="1564"/>
      <c r="H33" s="1564"/>
      <c r="I33" s="1564"/>
      <c r="J33" s="1564"/>
      <c r="K33" s="1564"/>
      <c r="L33" s="1564"/>
      <c r="M33" s="1564"/>
      <c r="N33" s="1564"/>
      <c r="O33" s="1564"/>
      <c r="P33" s="1564"/>
      <c r="Q33" s="1564"/>
      <c r="R33" s="1564"/>
      <c r="S33" s="1564"/>
      <c r="T33" s="1564"/>
      <c r="U33" s="1564"/>
      <c r="V33" s="1564"/>
      <c r="W33" s="1564"/>
      <c r="X33" s="1564"/>
    </row>
    <row r="34" spans="2:24" ht="24" x14ac:dyDescent="0.4">
      <c r="C34" s="1546" t="s">
        <v>1744</v>
      </c>
      <c r="D34" s="1547"/>
      <c r="E34" s="1547"/>
      <c r="F34" s="1547"/>
      <c r="G34" s="1548"/>
    </row>
    <row r="35" spans="2:24" x14ac:dyDescent="0.25">
      <c r="C35" s="1549"/>
      <c r="D35" s="1550"/>
      <c r="E35" s="1550"/>
      <c r="F35" s="1550"/>
      <c r="G35" s="1551"/>
    </row>
    <row r="36" spans="2:24" x14ac:dyDescent="0.25">
      <c r="C36" s="1552"/>
      <c r="D36" s="1553"/>
      <c r="E36" s="1553"/>
      <c r="F36" s="1553"/>
      <c r="G36" s="1554"/>
    </row>
    <row r="37" spans="2:24" x14ac:dyDescent="0.25">
      <c r="C37" s="1552"/>
      <c r="D37" s="1553"/>
      <c r="E37" s="1553"/>
      <c r="F37" s="1553"/>
      <c r="G37" s="1554"/>
    </row>
    <row r="38" spans="2:24" ht="15.75" thickBot="1" x14ac:dyDescent="0.3">
      <c r="C38" s="1555"/>
      <c r="D38" s="1556"/>
      <c r="E38" s="1556"/>
      <c r="F38" s="1556"/>
      <c r="G38" s="1557"/>
    </row>
  </sheetData>
  <mergeCells count="29">
    <mergeCell ref="A1:Y1"/>
    <mergeCell ref="C34:G34"/>
    <mergeCell ref="C35:G38"/>
    <mergeCell ref="B10:X10"/>
    <mergeCell ref="B11:X11"/>
    <mergeCell ref="W15:X28"/>
    <mergeCell ref="B29:X30"/>
    <mergeCell ref="B31:X32"/>
    <mergeCell ref="B33:X33"/>
    <mergeCell ref="B8:B9"/>
    <mergeCell ref="E8:J8"/>
    <mergeCell ref="L8:Q8"/>
    <mergeCell ref="S8:X8"/>
    <mergeCell ref="E9:J9"/>
    <mergeCell ref="L9:Q9"/>
    <mergeCell ref="S9:X9"/>
    <mergeCell ref="B5:X5"/>
    <mergeCell ref="B6:X6"/>
    <mergeCell ref="B7:J7"/>
    <mergeCell ref="L7:N7"/>
    <mergeCell ref="O7:R7"/>
    <mergeCell ref="T7:X7"/>
    <mergeCell ref="B2:P2"/>
    <mergeCell ref="Q2:Y4"/>
    <mergeCell ref="B3:P3"/>
    <mergeCell ref="B4:C4"/>
    <mergeCell ref="D4:J4"/>
    <mergeCell ref="K4:M4"/>
    <mergeCell ref="N4:P4"/>
  </mergeCells>
  <conditionalFormatting sqref="B15:B30">
    <cfRule type="duplicateValues" dxfId="93" priority="53"/>
  </conditionalFormatting>
  <conditionalFormatting sqref="B28">
    <cfRule type="duplicateValues" dxfId="92" priority="1"/>
  </conditionalFormatting>
  <pageMargins left="0.25" right="0.25" top="0.75" bottom="0.75" header="0.3" footer="0.3"/>
  <pageSetup scale="37"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740E8-A729-4511-A173-4C99E08113BC}">
  <sheetPr codeName="Sheet55">
    <pageSetUpPr fitToPage="1"/>
  </sheetPr>
  <dimension ref="A1:Z15"/>
  <sheetViews>
    <sheetView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53.140625"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ol min="10" max="10" width="10.85546875" style="68" bestFit="1" customWidth="1"/>
    <col min="11" max="12" width="11.140625" style="58" customWidth="1"/>
    <col min="13" max="13" width="13.85546875" style="58" customWidth="1"/>
    <col min="14" max="14" width="13.140625" style="58" customWidth="1"/>
    <col min="15" max="18" width="11.140625" style="58" customWidth="1"/>
    <col min="19" max="19" width="12" style="58" bestFit="1"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23.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60" thickTop="1" thickBot="1" x14ac:dyDescent="0.3">
      <c r="B2" s="1504" t="s">
        <v>1680</v>
      </c>
      <c r="C2" s="1505"/>
      <c r="D2" s="1505"/>
      <c r="E2" s="1505"/>
      <c r="F2" s="1505"/>
      <c r="G2" s="1505"/>
      <c r="H2" s="1505"/>
      <c r="I2" s="1505"/>
      <c r="J2" s="1505"/>
      <c r="K2" s="1505"/>
      <c r="L2" s="1505"/>
      <c r="M2" s="1505"/>
      <c r="N2" s="1505"/>
      <c r="O2" s="1505"/>
      <c r="P2" s="1505"/>
      <c r="Q2" s="1498" t="e" vm="2">
        <v>#VALUE!</v>
      </c>
      <c r="R2" s="1499"/>
      <c r="S2" s="1499"/>
      <c r="T2" s="1499"/>
      <c r="U2" s="1499"/>
      <c r="V2" s="1499"/>
      <c r="W2" s="1499"/>
      <c r="X2" s="1499"/>
      <c r="Y2" s="1500"/>
      <c r="Z2" s="57"/>
    </row>
    <row r="3" spans="1:26" ht="34.5"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c r="Z3" s="57"/>
    </row>
    <row r="4" spans="1:26" ht="29.25"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row>
    <row r="5" spans="1:26" ht="16.5"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35.25" customHeight="1" thickTop="1" thickBot="1" x14ac:dyDescent="0.3">
      <c r="B6" s="1480"/>
      <c r="C6" s="1481"/>
      <c r="D6" s="1481"/>
      <c r="E6" s="1481"/>
      <c r="F6" s="1481"/>
      <c r="G6" s="1481"/>
      <c r="H6" s="1481"/>
      <c r="I6" s="1481"/>
      <c r="J6" s="1482"/>
      <c r="K6" s="1135">
        <v>100220</v>
      </c>
      <c r="L6" s="1483" t="s">
        <v>1681</v>
      </c>
      <c r="M6" s="1483"/>
      <c r="N6" s="1483"/>
      <c r="O6" s="1484" t="s">
        <v>2546</v>
      </c>
      <c r="P6" s="1485"/>
      <c r="Q6" s="1485"/>
      <c r="R6" s="1485"/>
      <c r="S6" s="597">
        <v>1.0951</v>
      </c>
      <c r="T6" s="1483" t="s">
        <v>1683</v>
      </c>
      <c r="U6" s="1483"/>
      <c r="V6" s="1483"/>
      <c r="W6" s="1483"/>
      <c r="X6" s="1483"/>
      <c r="Y6" s="1589"/>
    </row>
    <row r="7" spans="1:26" ht="45.75"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19.5" thickBot="1" x14ac:dyDescent="0.3">
      <c r="B8" s="48"/>
      <c r="C8" s="49"/>
      <c r="D8" s="50"/>
      <c r="E8" s="50"/>
      <c r="F8" s="50"/>
      <c r="G8" s="50"/>
      <c r="H8" s="50"/>
      <c r="I8" s="50"/>
      <c r="J8" s="51"/>
      <c r="K8" s="52">
        <f t="shared" ref="K8:V8" si="0">SUM(K10:K11)</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5.75"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60" customHeight="1" thickTop="1" x14ac:dyDescent="0.25">
      <c r="B10" s="673">
        <v>1740</v>
      </c>
      <c r="C10" s="774" t="s">
        <v>2547</v>
      </c>
      <c r="D10" s="629" t="s">
        <v>1747</v>
      </c>
      <c r="E10" s="676" t="s">
        <v>1747</v>
      </c>
      <c r="F10" s="779" t="s">
        <v>2548</v>
      </c>
      <c r="G10" s="675" t="s">
        <v>2521</v>
      </c>
      <c r="H10" s="676">
        <v>72</v>
      </c>
      <c r="I10" s="675">
        <v>20.25</v>
      </c>
      <c r="J10" s="780">
        <f>$S$6*I10</f>
        <v>22.175774999999998</v>
      </c>
      <c r="K10" s="1035"/>
      <c r="L10" s="1023"/>
      <c r="M10" s="1023"/>
      <c r="N10" s="1023"/>
      <c r="O10" s="1023"/>
      <c r="P10" s="1023"/>
      <c r="Q10" s="1023"/>
      <c r="R10" s="1023"/>
      <c r="S10" s="1024"/>
      <c r="T10" s="506">
        <f t="shared" ref="T10:T11" si="1">SUM(K10:S10)</f>
        <v>0</v>
      </c>
      <c r="U10" s="19">
        <f>T10*I10</f>
        <v>0</v>
      </c>
      <c r="V10" s="323">
        <f>U10*$S$6</f>
        <v>0</v>
      </c>
      <c r="W10" s="1599" t="str">
        <f>_xlfn.CONCAT("$",'Total Sheet'!B34," per case for public LEAS / estimated $",'Total Sheet'!B35," for Nonpublic LEAs")</f>
        <v>$2.30 per case for public LEAS / estimated $5.36 for Nonpublic LEAs</v>
      </c>
      <c r="X10" s="1690" t="s">
        <v>1695</v>
      </c>
      <c r="Y10" s="1691"/>
    </row>
    <row r="11" spans="1:26" ht="60" customHeight="1" thickBot="1" x14ac:dyDescent="0.3">
      <c r="B11" s="683">
        <v>1785</v>
      </c>
      <c r="C11" s="650" t="s">
        <v>2549</v>
      </c>
      <c r="D11" s="651" t="s">
        <v>1747</v>
      </c>
      <c r="E11" s="652" t="s">
        <v>1747</v>
      </c>
      <c r="F11" s="652" t="s">
        <v>2548</v>
      </c>
      <c r="G11" s="653" t="s">
        <v>2521</v>
      </c>
      <c r="H11" s="652">
        <v>72</v>
      </c>
      <c r="I11" s="653">
        <v>20.25</v>
      </c>
      <c r="J11" s="781">
        <f t="shared" ref="J11" si="2">$S$6*I11</f>
        <v>22.175774999999998</v>
      </c>
      <c r="K11" s="1036"/>
      <c r="L11" s="1027"/>
      <c r="M11" s="1027"/>
      <c r="N11" s="1027"/>
      <c r="O11" s="1027"/>
      <c r="P11" s="1027"/>
      <c r="Q11" s="1027"/>
      <c r="R11" s="1027"/>
      <c r="S11" s="1028"/>
      <c r="T11" s="507">
        <f t="shared" si="1"/>
        <v>0</v>
      </c>
      <c r="U11" s="17">
        <f t="shared" ref="U11" si="3">T11*I11</f>
        <v>0</v>
      </c>
      <c r="V11" s="324">
        <f t="shared" ref="V11" si="4">U11*$S$6</f>
        <v>0</v>
      </c>
      <c r="W11" s="1600"/>
      <c r="X11" s="1694"/>
      <c r="Y11" s="1695"/>
    </row>
    <row r="12" spans="1:26" ht="59.25" customHeight="1" thickTop="1" thickBot="1" x14ac:dyDescent="0.3">
      <c r="B12" s="59"/>
      <c r="C12" s="509"/>
      <c r="D12" s="510"/>
      <c r="E12" s="510"/>
      <c r="F12" s="510"/>
      <c r="G12" s="510"/>
      <c r="H12" s="510"/>
      <c r="I12" s="510"/>
      <c r="J12" s="511"/>
      <c r="K12" s="512"/>
      <c r="L12" s="512"/>
      <c r="M12" s="512"/>
      <c r="N12" s="512"/>
      <c r="O12" s="512"/>
      <c r="P12" s="512"/>
      <c r="Q12" s="512"/>
      <c r="R12" s="512"/>
      <c r="S12" s="512"/>
      <c r="T12" s="513"/>
      <c r="U12" s="514"/>
      <c r="V12" s="515"/>
      <c r="W12" s="515"/>
      <c r="X12" s="515"/>
      <c r="Y12" s="516"/>
    </row>
    <row r="13" spans="1:26" ht="15.75" thickTop="1" x14ac:dyDescent="0.25">
      <c r="K13" s="69"/>
      <c r="L13" s="69"/>
      <c r="M13" s="69"/>
      <c r="N13" s="69"/>
      <c r="O13" s="69"/>
      <c r="P13" s="69"/>
      <c r="Q13" s="69"/>
      <c r="R13" s="69"/>
      <c r="S13" s="69"/>
      <c r="T13" s="69"/>
      <c r="U13" s="70"/>
      <c r="V13" s="71"/>
      <c r="W13" s="71"/>
    </row>
    <row r="15" spans="1:26" ht="21" customHeight="1" x14ac:dyDescent="0.25"/>
  </sheetData>
  <mergeCells count="16">
    <mergeCell ref="A1:Y1"/>
    <mergeCell ref="X10:Y11"/>
    <mergeCell ref="B5:Y5"/>
    <mergeCell ref="B6:J6"/>
    <mergeCell ref="L6:N6"/>
    <mergeCell ref="O6:R6"/>
    <mergeCell ref="T6:Y6"/>
    <mergeCell ref="B9:Y9"/>
    <mergeCell ref="W10:W11"/>
    <mergeCell ref="B2:P2"/>
    <mergeCell ref="Q2:Y4"/>
    <mergeCell ref="B3:P3"/>
    <mergeCell ref="B4:C4"/>
    <mergeCell ref="D4:J4"/>
    <mergeCell ref="K4:M4"/>
    <mergeCell ref="N4:P4"/>
  </mergeCells>
  <conditionalFormatting sqref="B2">
    <cfRule type="duplicateValues" dxfId="91" priority="3"/>
  </conditionalFormatting>
  <conditionalFormatting sqref="B3:B9 B11:B1048576">
    <cfRule type="duplicateValues" dxfId="90" priority="54"/>
  </conditionalFormatting>
  <conditionalFormatting sqref="B10">
    <cfRule type="duplicateValues" dxfId="89" priority="57"/>
  </conditionalFormatting>
  <conditionalFormatting sqref="Z10:Z11">
    <cfRule type="containsText" dxfId="88" priority="2" operator="containsText" text="Error">
      <formula>NOT(ISERROR(SEARCH("Error",Z10)))</formula>
    </cfRule>
  </conditionalFormatting>
  <pageMargins left="0.25" right="0.25" top="0.75" bottom="0.75" header="0.3" footer="0.3"/>
  <pageSetup scale="4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9C1C-E1F2-4202-A45B-E3540CE2EDBD}">
  <sheetPr codeName="Sheet56">
    <pageSetUpPr fitToPage="1"/>
  </sheetPr>
  <dimension ref="A1:Y26"/>
  <sheetViews>
    <sheetView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5.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2" customHeight="1" thickTop="1" thickBot="1" x14ac:dyDescent="0.3">
      <c r="B2" s="1558" t="s">
        <v>1730</v>
      </c>
      <c r="C2" s="1569"/>
      <c r="D2" s="1569"/>
      <c r="E2" s="1569"/>
      <c r="F2" s="1569"/>
      <c r="G2" s="1569"/>
      <c r="H2" s="1569"/>
      <c r="I2" s="1569"/>
      <c r="J2" s="1569"/>
      <c r="K2" s="1569"/>
      <c r="L2" s="1569"/>
      <c r="M2" s="1569"/>
      <c r="N2" s="1569"/>
      <c r="O2" s="1569"/>
      <c r="P2" s="1569"/>
      <c r="Q2" s="1498" t="e" vm="2">
        <v>#VALUE!</v>
      </c>
      <c r="R2" s="1499"/>
      <c r="S2" s="1499"/>
      <c r="T2" s="1499"/>
      <c r="U2" s="1499"/>
      <c r="V2" s="1499"/>
      <c r="W2" s="1499"/>
      <c r="X2" s="1499"/>
      <c r="Y2" s="1500"/>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100220</v>
      </c>
      <c r="L7" s="1542" t="s">
        <v>1681</v>
      </c>
      <c r="M7" s="1542"/>
      <c r="N7" s="1542"/>
      <c r="O7" s="1543" t="s">
        <v>2550</v>
      </c>
      <c r="P7" s="1578"/>
      <c r="Q7" s="1578"/>
      <c r="R7" s="1578"/>
      <c r="S7" s="578">
        <v>1.0951</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SUM(U15:U16)</f>
        <v>0</v>
      </c>
      <c r="D9" s="353" t="s">
        <v>1737</v>
      </c>
      <c r="E9" s="1751"/>
      <c r="F9" s="1752"/>
      <c r="G9" s="1752"/>
      <c r="H9" s="1752"/>
      <c r="I9" s="1752"/>
      <c r="J9" s="1752"/>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SUM(K15:K48)</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37.5" customHeight="1" thickTop="1" x14ac:dyDescent="0.25">
      <c r="B15" s="673">
        <v>1740</v>
      </c>
      <c r="C15" s="774" t="s">
        <v>2547</v>
      </c>
      <c r="D15" s="629" t="s">
        <v>1747</v>
      </c>
      <c r="E15" s="676" t="s">
        <v>1747</v>
      </c>
      <c r="F15" s="779" t="s">
        <v>2548</v>
      </c>
      <c r="G15" s="675" t="s">
        <v>2521</v>
      </c>
      <c r="H15" s="676">
        <v>72</v>
      </c>
      <c r="I15" s="675">
        <v>20.25</v>
      </c>
      <c r="J15" s="778">
        <f>$S$7*I15</f>
        <v>22.175774999999998</v>
      </c>
      <c r="K15" s="1002"/>
      <c r="L15" s="1003"/>
      <c r="M15" s="1003"/>
      <c r="N15" s="1003"/>
      <c r="O15" s="1003"/>
      <c r="P15" s="1003"/>
      <c r="Q15" s="1003"/>
      <c r="R15" s="1003"/>
      <c r="S15" s="1004"/>
      <c r="T15" s="420">
        <f>SUM(K15:S15)</f>
        <v>0</v>
      </c>
      <c r="U15" s="334">
        <f t="shared" ref="U15:U16" si="1">T15*I15</f>
        <v>0</v>
      </c>
      <c r="V15" s="26">
        <f t="shared" ref="V15:V16" si="2">U15*$S$7</f>
        <v>0</v>
      </c>
      <c r="W15" s="1595" t="s">
        <v>1695</v>
      </c>
      <c r="X15" s="1596"/>
    </row>
    <row r="16" spans="1:25" ht="37.5" customHeight="1" thickBot="1" x14ac:dyDescent="0.3">
      <c r="B16" s="717">
        <v>1785</v>
      </c>
      <c r="C16" s="583" t="s">
        <v>2549</v>
      </c>
      <c r="D16" s="584" t="s">
        <v>1747</v>
      </c>
      <c r="E16" s="585" t="s">
        <v>1747</v>
      </c>
      <c r="F16" s="585" t="s">
        <v>2548</v>
      </c>
      <c r="G16" s="587" t="s">
        <v>2521</v>
      </c>
      <c r="H16" s="585">
        <v>72</v>
      </c>
      <c r="I16" s="587">
        <v>20.25</v>
      </c>
      <c r="J16" s="588">
        <f t="shared" ref="J16" si="3">$S$7*I16</f>
        <v>22.175774999999998</v>
      </c>
      <c r="K16" s="1000"/>
      <c r="L16" s="983"/>
      <c r="M16" s="983"/>
      <c r="N16" s="983"/>
      <c r="O16" s="983"/>
      <c r="P16" s="983"/>
      <c r="Q16" s="983"/>
      <c r="R16" s="983"/>
      <c r="S16" s="1001"/>
      <c r="T16" s="418">
        <f t="shared" ref="T16" si="4">SUM(K16:S16)</f>
        <v>0</v>
      </c>
      <c r="U16" s="335">
        <f t="shared" si="1"/>
        <v>0</v>
      </c>
      <c r="V16" s="23">
        <f t="shared" si="2"/>
        <v>0</v>
      </c>
      <c r="W16" s="1597"/>
      <c r="X16" s="1598"/>
    </row>
    <row r="17" spans="2:24" ht="23.85" customHeight="1" thickTop="1" x14ac:dyDescent="0.25">
      <c r="B17" s="1514" t="s">
        <v>1743</v>
      </c>
      <c r="C17" s="1515"/>
      <c r="D17" s="1515"/>
      <c r="E17" s="1515"/>
      <c r="F17" s="1515"/>
      <c r="G17" s="1515"/>
      <c r="H17" s="1515"/>
      <c r="I17" s="1515"/>
      <c r="J17" s="1515"/>
      <c r="K17" s="1515"/>
      <c r="L17" s="1515"/>
      <c r="M17" s="1515"/>
      <c r="N17" s="1515"/>
      <c r="O17" s="1515"/>
      <c r="P17" s="1515"/>
      <c r="Q17" s="1515"/>
      <c r="R17" s="1515"/>
      <c r="S17" s="1515"/>
      <c r="T17" s="1515"/>
      <c r="U17" s="1515"/>
      <c r="V17" s="1515"/>
      <c r="W17" s="1515"/>
      <c r="X17" s="1516"/>
    </row>
    <row r="18" spans="2:24" ht="23.85" customHeight="1" x14ac:dyDescent="0.25">
      <c r="B18" s="1514"/>
      <c r="C18" s="1515"/>
      <c r="D18" s="1515"/>
      <c r="E18" s="1515"/>
      <c r="F18" s="1515"/>
      <c r="G18" s="1515"/>
      <c r="H18" s="1515"/>
      <c r="I18" s="1515"/>
      <c r="J18" s="1515"/>
      <c r="K18" s="1515"/>
      <c r="L18" s="1515"/>
      <c r="M18" s="1515"/>
      <c r="N18" s="1515"/>
      <c r="O18" s="1515"/>
      <c r="P18" s="1515"/>
      <c r="Q18" s="1515"/>
      <c r="R18" s="1515"/>
      <c r="S18" s="1515"/>
      <c r="T18" s="1515"/>
      <c r="U18" s="1515"/>
      <c r="V18" s="1515"/>
      <c r="W18" s="1515"/>
      <c r="X18" s="1516"/>
    </row>
    <row r="19" spans="2:24" ht="0.75" customHeight="1" x14ac:dyDescent="0.25">
      <c r="B19" s="1514"/>
      <c r="C19" s="1515"/>
      <c r="D19" s="1515"/>
      <c r="E19" s="1515"/>
      <c r="F19" s="1515"/>
      <c r="G19" s="1515"/>
      <c r="H19" s="1515"/>
      <c r="I19" s="1515"/>
      <c r="J19" s="1515"/>
      <c r="K19" s="1515"/>
      <c r="L19" s="1515"/>
      <c r="M19" s="1515"/>
      <c r="N19" s="1515"/>
      <c r="O19" s="1515"/>
      <c r="P19" s="1515"/>
      <c r="Q19" s="1515"/>
      <c r="R19" s="1515"/>
      <c r="S19" s="1515"/>
      <c r="T19" s="1515"/>
      <c r="U19" s="1515"/>
      <c r="V19" s="1515"/>
      <c r="W19" s="1515"/>
      <c r="X19" s="1516"/>
    </row>
    <row r="20" spans="2:24" ht="33.75" customHeight="1" thickBot="1" x14ac:dyDescent="0.3">
      <c r="B20" s="1517"/>
      <c r="C20" s="1518"/>
      <c r="D20" s="1518"/>
      <c r="E20" s="1518"/>
      <c r="F20" s="1518"/>
      <c r="G20" s="1518"/>
      <c r="H20" s="1518"/>
      <c r="I20" s="1518"/>
      <c r="J20" s="1518"/>
      <c r="K20" s="1518"/>
      <c r="L20" s="1518"/>
      <c r="M20" s="1518"/>
      <c r="N20" s="1518"/>
      <c r="O20" s="1518"/>
      <c r="P20" s="1518"/>
      <c r="Q20" s="1518"/>
      <c r="R20" s="1518"/>
      <c r="S20" s="1518"/>
      <c r="T20" s="1518"/>
      <c r="U20" s="1518"/>
      <c r="V20" s="1518"/>
      <c r="W20" s="1518"/>
      <c r="X20" s="1519"/>
    </row>
    <row r="21" spans="2:24" ht="58.5" customHeight="1" thickTop="1" thickBot="1" x14ac:dyDescent="0.3">
      <c r="B21" s="1564"/>
      <c r="C21" s="1564"/>
      <c r="D21" s="1564"/>
      <c r="E21" s="1564"/>
      <c r="F21" s="1564"/>
      <c r="G21" s="1564"/>
      <c r="H21" s="1564"/>
      <c r="I21" s="1564"/>
      <c r="J21" s="1564"/>
      <c r="K21" s="1564"/>
      <c r="L21" s="1564"/>
      <c r="M21" s="1564"/>
      <c r="N21" s="1564"/>
      <c r="O21" s="1564"/>
      <c r="P21" s="1564"/>
      <c r="Q21" s="1564"/>
      <c r="R21" s="1564"/>
      <c r="S21" s="1564"/>
      <c r="T21" s="1564"/>
      <c r="U21" s="1564"/>
      <c r="V21" s="1564"/>
      <c r="W21" s="1564"/>
      <c r="X21" s="1564"/>
    </row>
    <row r="22" spans="2:24" ht="24" x14ac:dyDescent="0.4">
      <c r="C22" s="1546" t="s">
        <v>1744</v>
      </c>
      <c r="D22" s="1547"/>
      <c r="E22" s="1547"/>
      <c r="F22" s="1547"/>
      <c r="G22" s="1548"/>
    </row>
    <row r="23" spans="2:24" x14ac:dyDescent="0.25">
      <c r="C23" s="1742"/>
      <c r="D23" s="1743"/>
      <c r="E23" s="1743"/>
      <c r="F23" s="1743"/>
      <c r="G23" s="1744"/>
    </row>
    <row r="24" spans="2:24" x14ac:dyDescent="0.25">
      <c r="C24" s="1745"/>
      <c r="D24" s="1746"/>
      <c r="E24" s="1746"/>
      <c r="F24" s="1746"/>
      <c r="G24" s="1747"/>
    </row>
    <row r="25" spans="2:24" x14ac:dyDescent="0.25">
      <c r="C25" s="1745"/>
      <c r="D25" s="1746"/>
      <c r="E25" s="1746"/>
      <c r="F25" s="1746"/>
      <c r="G25" s="1747"/>
    </row>
    <row r="26" spans="2:24" ht="15.75" thickBot="1" x14ac:dyDescent="0.3">
      <c r="C26" s="1748"/>
      <c r="D26" s="1749"/>
      <c r="E26" s="1749"/>
      <c r="F26" s="1749"/>
      <c r="G26" s="1750"/>
    </row>
  </sheetData>
  <mergeCells count="29">
    <mergeCell ref="A1:Y1"/>
    <mergeCell ref="C22:G22"/>
    <mergeCell ref="C23:G26"/>
    <mergeCell ref="B10:X10"/>
    <mergeCell ref="B11:X11"/>
    <mergeCell ref="W15:X16"/>
    <mergeCell ref="B17:X18"/>
    <mergeCell ref="B19:X20"/>
    <mergeCell ref="B21:X21"/>
    <mergeCell ref="B8:B9"/>
    <mergeCell ref="E8:J8"/>
    <mergeCell ref="L8:Q8"/>
    <mergeCell ref="S8:X8"/>
    <mergeCell ref="E9:J9"/>
    <mergeCell ref="L9:Q9"/>
    <mergeCell ref="S9:X9"/>
    <mergeCell ref="B5:X5"/>
    <mergeCell ref="B6:X6"/>
    <mergeCell ref="B7:J7"/>
    <mergeCell ref="L7:N7"/>
    <mergeCell ref="O7:R7"/>
    <mergeCell ref="T7:X7"/>
    <mergeCell ref="B2:P2"/>
    <mergeCell ref="Q2:Y4"/>
    <mergeCell ref="B3:P3"/>
    <mergeCell ref="B4:C4"/>
    <mergeCell ref="D4:J4"/>
    <mergeCell ref="K4:M4"/>
    <mergeCell ref="N4:P4"/>
  </mergeCells>
  <conditionalFormatting sqref="B2:B14 B16:B1048576">
    <cfRule type="duplicateValues" dxfId="87" priority="58"/>
  </conditionalFormatting>
  <conditionalFormatting sqref="B15">
    <cfRule type="duplicateValues" dxfId="86" priority="61"/>
  </conditionalFormatting>
  <pageMargins left="0.25" right="0.25" top="0.75" bottom="0.75" header="0.3" footer="0.3"/>
  <pageSetup scale="38"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65F63-C7F7-4A53-951A-99269EDA6722}">
  <sheetPr codeName="Sheet57">
    <pageSetUpPr fitToPage="1"/>
  </sheetPr>
  <dimension ref="A1:Z15"/>
  <sheetViews>
    <sheetView zoomScale="60" zoomScaleNormal="60" workbookViewId="0">
      <selection sqref="A1:Y1"/>
    </sheetView>
  </sheetViews>
  <sheetFormatPr defaultColWidth="9.140625" defaultRowHeight="15" x14ac:dyDescent="0.25"/>
  <cols>
    <col min="1" max="1" width="1.28515625" style="58" customWidth="1"/>
    <col min="2" max="2" width="13.42578125" style="58" customWidth="1"/>
    <col min="3" max="3" width="53.140625"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ol min="10" max="10" width="10.85546875" style="68" bestFit="1" customWidth="1"/>
    <col min="11" max="12" width="11.140625" style="58" customWidth="1"/>
    <col min="13" max="13" width="13.85546875" style="58" customWidth="1"/>
    <col min="14" max="14" width="13.140625" style="58" customWidth="1"/>
    <col min="15" max="18" width="11.140625" style="58" customWidth="1"/>
    <col min="19" max="19" width="12" style="58" bestFit="1"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23.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60" thickTop="1" thickBot="1" x14ac:dyDescent="0.3">
      <c r="B2" s="1504" t="s">
        <v>1680</v>
      </c>
      <c r="C2" s="1505"/>
      <c r="D2" s="1505"/>
      <c r="E2" s="1505"/>
      <c r="F2" s="1505"/>
      <c r="G2" s="1505"/>
      <c r="H2" s="1505"/>
      <c r="I2" s="1505"/>
      <c r="J2" s="1505"/>
      <c r="K2" s="1505"/>
      <c r="L2" s="1505"/>
      <c r="M2" s="1505"/>
      <c r="N2" s="1505"/>
      <c r="O2" s="1505"/>
      <c r="P2" s="1505"/>
      <c r="Q2" s="1498" t="e" vm="2">
        <v>#VALUE!</v>
      </c>
      <c r="R2" s="1499"/>
      <c r="S2" s="1499"/>
      <c r="T2" s="1499"/>
      <c r="U2" s="1499"/>
      <c r="V2" s="1499"/>
      <c r="W2" s="1499"/>
      <c r="X2" s="1499"/>
      <c r="Y2" s="1500"/>
      <c r="Z2" s="57"/>
    </row>
    <row r="3" spans="1:26" ht="31.5"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c r="Z3" s="57"/>
    </row>
    <row r="4" spans="1:26" ht="33.75"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row>
    <row r="5" spans="1:26" ht="16.5"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37.5" customHeight="1" thickTop="1" thickBot="1" x14ac:dyDescent="0.3">
      <c r="B6" s="1480"/>
      <c r="C6" s="1481"/>
      <c r="D6" s="1481"/>
      <c r="E6" s="1481"/>
      <c r="F6" s="1481"/>
      <c r="G6" s="1481"/>
      <c r="H6" s="1481"/>
      <c r="I6" s="1481"/>
      <c r="J6" s="1482"/>
      <c r="K6" s="1135">
        <v>100225</v>
      </c>
      <c r="L6" s="1483" t="s">
        <v>1681</v>
      </c>
      <c r="M6" s="1483"/>
      <c r="N6" s="1483"/>
      <c r="O6" s="1484" t="s">
        <v>2551</v>
      </c>
      <c r="P6" s="1485"/>
      <c r="Q6" s="1485"/>
      <c r="R6" s="1485"/>
      <c r="S6" s="597">
        <v>1.0801000000000001</v>
      </c>
      <c r="T6" s="1483" t="s">
        <v>1683</v>
      </c>
      <c r="U6" s="1483"/>
      <c r="V6" s="1483"/>
      <c r="W6" s="1483"/>
      <c r="X6" s="1483"/>
      <c r="Y6" s="1589"/>
    </row>
    <row r="7" spans="1:26" ht="45.75"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19.5" thickBot="1" x14ac:dyDescent="0.3">
      <c r="B8" s="48"/>
      <c r="C8" s="49"/>
      <c r="D8" s="50"/>
      <c r="E8" s="50"/>
      <c r="F8" s="50"/>
      <c r="G8" s="50"/>
      <c r="H8" s="50"/>
      <c r="I8" s="50"/>
      <c r="J8" s="51"/>
      <c r="K8" s="52">
        <f t="shared" ref="K8:V8" si="0">SUM(K10:K11)</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5.75"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58.5" customHeight="1" thickTop="1" x14ac:dyDescent="0.25">
      <c r="B10" s="673">
        <v>1780</v>
      </c>
      <c r="C10" s="774" t="s">
        <v>2552</v>
      </c>
      <c r="D10" s="629" t="s">
        <v>1747</v>
      </c>
      <c r="E10" s="676" t="s">
        <v>1747</v>
      </c>
      <c r="F10" s="676" t="s">
        <v>2548</v>
      </c>
      <c r="G10" s="675" t="s">
        <v>2521</v>
      </c>
      <c r="H10" s="676">
        <v>72</v>
      </c>
      <c r="I10" s="675">
        <v>20.25</v>
      </c>
      <c r="J10" s="775">
        <f>$S$6*I10</f>
        <v>21.872025000000001</v>
      </c>
      <c r="K10" s="1002"/>
      <c r="L10" s="1003"/>
      <c r="M10" s="1003"/>
      <c r="N10" s="1003"/>
      <c r="O10" s="1003"/>
      <c r="P10" s="1003"/>
      <c r="Q10" s="1003"/>
      <c r="R10" s="1003"/>
      <c r="S10" s="1004"/>
      <c r="T10" s="420">
        <f t="shared" ref="T10:T11" si="1">SUM(K10:S10)</f>
        <v>0</v>
      </c>
      <c r="U10" s="20">
        <f>T10*I10</f>
        <v>0</v>
      </c>
      <c r="V10" s="319">
        <f>U10*$S$6</f>
        <v>0</v>
      </c>
      <c r="W10" s="1599" t="str">
        <f>_xlfn.CONCAT("$",'Total Sheet'!B34," per case for public LEAS / estimated $",'Total Sheet'!B35," for Nonpublic LEAs")</f>
        <v>$2.30 per case for public LEAS / estimated $5.36 for Nonpublic LEAs</v>
      </c>
      <c r="X10" s="1595" t="s">
        <v>1695</v>
      </c>
      <c r="Y10" s="1596"/>
    </row>
    <row r="11" spans="1:26" ht="58.5" customHeight="1" thickBot="1" x14ac:dyDescent="0.3">
      <c r="B11" s="582">
        <v>1800</v>
      </c>
      <c r="C11" s="583" t="s">
        <v>2553</v>
      </c>
      <c r="D11" s="584" t="s">
        <v>1747</v>
      </c>
      <c r="E11" s="585" t="s">
        <v>1747</v>
      </c>
      <c r="F11" s="585" t="s">
        <v>2548</v>
      </c>
      <c r="G11" s="587" t="s">
        <v>2521</v>
      </c>
      <c r="H11" s="585">
        <v>72</v>
      </c>
      <c r="I11" s="587">
        <v>20.25</v>
      </c>
      <c r="J11" s="588">
        <f t="shared" ref="J11" si="2">$S$6*I11</f>
        <v>21.872025000000001</v>
      </c>
      <c r="K11" s="1000"/>
      <c r="L11" s="983"/>
      <c r="M11" s="983"/>
      <c r="N11" s="983"/>
      <c r="O11" s="983"/>
      <c r="P11" s="983"/>
      <c r="Q11" s="983"/>
      <c r="R11" s="983"/>
      <c r="S11" s="1001"/>
      <c r="T11" s="418">
        <f t="shared" si="1"/>
        <v>0</v>
      </c>
      <c r="U11" s="6">
        <f t="shared" ref="U11" si="3">T11*I11</f>
        <v>0</v>
      </c>
      <c r="V11" s="1145">
        <f t="shared" ref="V11" si="4">U11*$S$6</f>
        <v>0</v>
      </c>
      <c r="W11" s="1600"/>
      <c r="X11" s="1597"/>
      <c r="Y11" s="1598"/>
    </row>
    <row r="12" spans="1:26" ht="55.5" customHeight="1" thickTop="1" thickBot="1" x14ac:dyDescent="0.3">
      <c r="B12" s="508"/>
      <c r="C12" s="509"/>
      <c r="D12" s="510"/>
      <c r="E12" s="510"/>
      <c r="F12" s="510"/>
      <c r="G12" s="510"/>
      <c r="H12" s="510"/>
      <c r="I12" s="510"/>
      <c r="J12" s="511"/>
      <c r="K12" s="512"/>
      <c r="L12" s="512"/>
      <c r="M12" s="512"/>
      <c r="N12" s="512"/>
      <c r="O12" s="512"/>
      <c r="P12" s="512"/>
      <c r="Q12" s="512"/>
      <c r="R12" s="512"/>
      <c r="S12" s="512"/>
      <c r="T12" s="513"/>
      <c r="U12" s="514"/>
      <c r="V12" s="515"/>
      <c r="W12" s="515"/>
      <c r="X12" s="515"/>
      <c r="Y12" s="516"/>
    </row>
    <row r="13" spans="1:26" ht="15.75" thickTop="1" x14ac:dyDescent="0.25">
      <c r="K13" s="69"/>
      <c r="L13" s="69"/>
      <c r="M13" s="69"/>
      <c r="N13" s="69"/>
      <c r="O13" s="69"/>
      <c r="P13" s="69"/>
      <c r="Q13" s="69"/>
      <c r="R13" s="69"/>
      <c r="S13" s="69"/>
      <c r="T13" s="69"/>
      <c r="U13" s="70"/>
      <c r="V13" s="71"/>
      <c r="W13" s="71"/>
    </row>
    <row r="15" spans="1:26" ht="21" customHeight="1" x14ac:dyDescent="0.25"/>
  </sheetData>
  <mergeCells count="16">
    <mergeCell ref="A1:Y1"/>
    <mergeCell ref="X10:Y11"/>
    <mergeCell ref="B5:Y5"/>
    <mergeCell ref="B6:J6"/>
    <mergeCell ref="L6:N6"/>
    <mergeCell ref="O6:R6"/>
    <mergeCell ref="T6:Y6"/>
    <mergeCell ref="B9:Y9"/>
    <mergeCell ref="W10:W11"/>
    <mergeCell ref="B2:P2"/>
    <mergeCell ref="Q2:Y4"/>
    <mergeCell ref="B3:P3"/>
    <mergeCell ref="B4:C4"/>
    <mergeCell ref="D4:J4"/>
    <mergeCell ref="K4:M4"/>
    <mergeCell ref="N4:P4"/>
  </mergeCells>
  <conditionalFormatting sqref="B2">
    <cfRule type="duplicateValues" dxfId="85" priority="3"/>
  </conditionalFormatting>
  <conditionalFormatting sqref="B3:B9 B11:B1048576">
    <cfRule type="duplicateValues" dxfId="84" priority="62"/>
  </conditionalFormatting>
  <conditionalFormatting sqref="B10">
    <cfRule type="duplicateValues" dxfId="83" priority="65"/>
  </conditionalFormatting>
  <conditionalFormatting sqref="Z10:Z11">
    <cfRule type="containsText" dxfId="82" priority="2" operator="containsText" text="Error">
      <formula>NOT(ISERROR(SEARCH("Error",Z10)))</formula>
    </cfRule>
  </conditionalFormatting>
  <pageMargins left="0.25" right="0.25" top="0.75" bottom="0.75" header="0.3" footer="0.3"/>
  <pageSetup scale="40"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9A208-3972-4341-A5D3-18BAC85A46AF}">
  <sheetPr codeName="Sheet58">
    <pageSetUpPr fitToPage="1"/>
  </sheetPr>
  <dimension ref="A1:Y26"/>
  <sheetViews>
    <sheetView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5.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t="e" vm="2">
        <v>#VALUE!</v>
      </c>
      <c r="R2" s="1499"/>
      <c r="S2" s="1499"/>
      <c r="T2" s="1499"/>
      <c r="U2" s="1499"/>
      <c r="V2" s="1499"/>
      <c r="W2" s="1499"/>
      <c r="X2" s="1499"/>
      <c r="Y2" s="1500"/>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100225</v>
      </c>
      <c r="L7" s="1542" t="s">
        <v>1681</v>
      </c>
      <c r="M7" s="1542"/>
      <c r="N7" s="1542"/>
      <c r="O7" s="1543" t="s">
        <v>2554</v>
      </c>
      <c r="P7" s="1578"/>
      <c r="Q7" s="1578"/>
      <c r="R7" s="1578"/>
      <c r="S7" s="578">
        <v>1.0801000000000001</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517"/>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SUM(U15:U16)</f>
        <v>0</v>
      </c>
      <c r="D9" s="353" t="s">
        <v>1737</v>
      </c>
      <c r="E9" s="1751"/>
      <c r="F9" s="1752"/>
      <c r="G9" s="1752"/>
      <c r="H9" s="1752"/>
      <c r="I9" s="1752"/>
      <c r="J9" s="1752"/>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SUM(K15:K48)</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38.25" customHeight="1" thickTop="1" x14ac:dyDescent="0.25">
      <c r="B15" s="673">
        <v>1780</v>
      </c>
      <c r="C15" s="774" t="s">
        <v>2552</v>
      </c>
      <c r="D15" s="629" t="s">
        <v>1747</v>
      </c>
      <c r="E15" s="676" t="s">
        <v>1747</v>
      </c>
      <c r="F15" s="676" t="s">
        <v>2548</v>
      </c>
      <c r="G15" s="675" t="s">
        <v>2521</v>
      </c>
      <c r="H15" s="676">
        <v>72</v>
      </c>
      <c r="I15" s="675">
        <v>20.25</v>
      </c>
      <c r="J15" s="778">
        <f>$S$7*I15</f>
        <v>21.872025000000001</v>
      </c>
      <c r="K15" s="1002"/>
      <c r="L15" s="1003"/>
      <c r="M15" s="1003"/>
      <c r="N15" s="1003"/>
      <c r="O15" s="1003"/>
      <c r="P15" s="1003"/>
      <c r="Q15" s="1003"/>
      <c r="R15" s="1003"/>
      <c r="S15" s="1004"/>
      <c r="T15" s="420">
        <f>SUM(K15:S15)</f>
        <v>0</v>
      </c>
      <c r="U15" s="334">
        <f t="shared" ref="U15:U16" si="1">T15*I15</f>
        <v>0</v>
      </c>
      <c r="V15" s="26">
        <f t="shared" ref="V15:V16" si="2">U15*$S$7</f>
        <v>0</v>
      </c>
      <c r="W15" s="1595" t="s">
        <v>1695</v>
      </c>
      <c r="X15" s="1596"/>
    </row>
    <row r="16" spans="1:25" ht="38.25" customHeight="1" thickBot="1" x14ac:dyDescent="0.3">
      <c r="B16" s="717">
        <v>1800</v>
      </c>
      <c r="C16" s="583" t="s">
        <v>2553</v>
      </c>
      <c r="D16" s="584" t="s">
        <v>1747</v>
      </c>
      <c r="E16" s="585" t="s">
        <v>1747</v>
      </c>
      <c r="F16" s="585" t="s">
        <v>2548</v>
      </c>
      <c r="G16" s="587" t="s">
        <v>2521</v>
      </c>
      <c r="H16" s="585">
        <v>72</v>
      </c>
      <c r="I16" s="587">
        <v>20.25</v>
      </c>
      <c r="J16" s="588">
        <f t="shared" ref="J16" si="3">$S$7*I16</f>
        <v>21.872025000000001</v>
      </c>
      <c r="K16" s="1000"/>
      <c r="L16" s="983"/>
      <c r="M16" s="983"/>
      <c r="N16" s="983"/>
      <c r="O16" s="983"/>
      <c r="P16" s="983"/>
      <c r="Q16" s="983"/>
      <c r="R16" s="983"/>
      <c r="S16" s="1001"/>
      <c r="T16" s="418">
        <f t="shared" ref="T16" si="4">SUM(K16:S16)</f>
        <v>0</v>
      </c>
      <c r="U16" s="335">
        <f t="shared" si="1"/>
        <v>0</v>
      </c>
      <c r="V16" s="23">
        <f t="shared" si="2"/>
        <v>0</v>
      </c>
      <c r="W16" s="1597"/>
      <c r="X16" s="1598"/>
    </row>
    <row r="17" spans="2:24" ht="23.85" customHeight="1" thickTop="1" x14ac:dyDescent="0.25">
      <c r="B17" s="1514" t="s">
        <v>1743</v>
      </c>
      <c r="C17" s="1515"/>
      <c r="D17" s="1515"/>
      <c r="E17" s="1515"/>
      <c r="F17" s="1515"/>
      <c r="G17" s="1515"/>
      <c r="H17" s="1515"/>
      <c r="I17" s="1515"/>
      <c r="J17" s="1515"/>
      <c r="K17" s="1515"/>
      <c r="L17" s="1515"/>
      <c r="M17" s="1515"/>
      <c r="N17" s="1515"/>
      <c r="O17" s="1515"/>
      <c r="P17" s="1515"/>
      <c r="Q17" s="1515"/>
      <c r="R17" s="1515"/>
      <c r="S17" s="1515"/>
      <c r="T17" s="1515"/>
      <c r="U17" s="1515"/>
      <c r="V17" s="1515"/>
      <c r="W17" s="1515"/>
      <c r="X17" s="1516"/>
    </row>
    <row r="18" spans="2:24" ht="23.85" customHeight="1" x14ac:dyDescent="0.25">
      <c r="B18" s="1514"/>
      <c r="C18" s="1515"/>
      <c r="D18" s="1515"/>
      <c r="E18" s="1515"/>
      <c r="F18" s="1515"/>
      <c r="G18" s="1515"/>
      <c r="H18" s="1515"/>
      <c r="I18" s="1515"/>
      <c r="J18" s="1515"/>
      <c r="K18" s="1515"/>
      <c r="L18" s="1515"/>
      <c r="M18" s="1515"/>
      <c r="N18" s="1515"/>
      <c r="O18" s="1515"/>
      <c r="P18" s="1515"/>
      <c r="Q18" s="1515"/>
      <c r="R18" s="1515"/>
      <c r="S18" s="1515"/>
      <c r="T18" s="1515"/>
      <c r="U18" s="1515"/>
      <c r="V18" s="1515"/>
      <c r="W18" s="1515"/>
      <c r="X18" s="1516"/>
    </row>
    <row r="19" spans="2:24" ht="0.75" customHeight="1" x14ac:dyDescent="0.25">
      <c r="B19" s="1514"/>
      <c r="C19" s="1515"/>
      <c r="D19" s="1515"/>
      <c r="E19" s="1515"/>
      <c r="F19" s="1515"/>
      <c r="G19" s="1515"/>
      <c r="H19" s="1515"/>
      <c r="I19" s="1515"/>
      <c r="J19" s="1515"/>
      <c r="K19" s="1515"/>
      <c r="L19" s="1515"/>
      <c r="M19" s="1515"/>
      <c r="N19" s="1515"/>
      <c r="O19" s="1515"/>
      <c r="P19" s="1515"/>
      <c r="Q19" s="1515"/>
      <c r="R19" s="1515"/>
      <c r="S19" s="1515"/>
      <c r="T19" s="1515"/>
      <c r="U19" s="1515"/>
      <c r="V19" s="1515"/>
      <c r="W19" s="1515"/>
      <c r="X19" s="1516"/>
    </row>
    <row r="20" spans="2:24" ht="33.75" customHeight="1" thickBot="1" x14ac:dyDescent="0.3">
      <c r="B20" s="1517"/>
      <c r="C20" s="1518"/>
      <c r="D20" s="1518"/>
      <c r="E20" s="1518"/>
      <c r="F20" s="1518"/>
      <c r="G20" s="1518"/>
      <c r="H20" s="1518"/>
      <c r="I20" s="1518"/>
      <c r="J20" s="1518"/>
      <c r="K20" s="1518"/>
      <c r="L20" s="1518"/>
      <c r="M20" s="1518"/>
      <c r="N20" s="1518"/>
      <c r="O20" s="1518"/>
      <c r="P20" s="1518"/>
      <c r="Q20" s="1518"/>
      <c r="R20" s="1518"/>
      <c r="S20" s="1518"/>
      <c r="T20" s="1518"/>
      <c r="U20" s="1518"/>
      <c r="V20" s="1518"/>
      <c r="W20" s="1518"/>
      <c r="X20" s="1519"/>
    </row>
    <row r="21" spans="2:24" ht="58.5" customHeight="1" thickTop="1" thickBot="1" x14ac:dyDescent="0.3">
      <c r="B21" s="1564"/>
      <c r="C21" s="1564"/>
      <c r="D21" s="1564"/>
      <c r="E21" s="1564"/>
      <c r="F21" s="1564"/>
      <c r="G21" s="1564"/>
      <c r="H21" s="1564"/>
      <c r="I21" s="1564"/>
      <c r="J21" s="1564"/>
      <c r="K21" s="1564"/>
      <c r="L21" s="1564"/>
      <c r="M21" s="1564"/>
      <c r="N21" s="1564"/>
      <c r="O21" s="1564"/>
      <c r="P21" s="1564"/>
      <c r="Q21" s="1564"/>
      <c r="R21" s="1564"/>
      <c r="S21" s="1564"/>
      <c r="T21" s="1564"/>
      <c r="U21" s="1564"/>
      <c r="V21" s="1564"/>
      <c r="W21" s="1564"/>
      <c r="X21" s="1564"/>
    </row>
    <row r="22" spans="2:24" ht="24" x14ac:dyDescent="0.4">
      <c r="C22" s="1546" t="s">
        <v>1744</v>
      </c>
      <c r="D22" s="1547"/>
      <c r="E22" s="1547"/>
      <c r="F22" s="1547"/>
      <c r="G22" s="1548"/>
    </row>
    <row r="23" spans="2:24" x14ac:dyDescent="0.25">
      <c r="C23" s="1549"/>
      <c r="D23" s="1550"/>
      <c r="E23" s="1550"/>
      <c r="F23" s="1550"/>
      <c r="G23" s="1551"/>
    </row>
    <row r="24" spans="2:24" x14ac:dyDescent="0.25">
      <c r="C24" s="1552"/>
      <c r="D24" s="1553"/>
      <c r="E24" s="1553"/>
      <c r="F24" s="1553"/>
      <c r="G24" s="1554"/>
    </row>
    <row r="25" spans="2:24" x14ac:dyDescent="0.25">
      <c r="C25" s="1552"/>
      <c r="D25" s="1553"/>
      <c r="E25" s="1553"/>
      <c r="F25" s="1553"/>
      <c r="G25" s="1554"/>
    </row>
    <row r="26" spans="2:24" ht="15.75" thickBot="1" x14ac:dyDescent="0.3">
      <c r="C26" s="1555"/>
      <c r="D26" s="1556"/>
      <c r="E26" s="1556"/>
      <c r="F26" s="1556"/>
      <c r="G26" s="1557"/>
    </row>
  </sheetData>
  <mergeCells count="29">
    <mergeCell ref="A1:Y1"/>
    <mergeCell ref="B8:B9"/>
    <mergeCell ref="E8:J8"/>
    <mergeCell ref="L8:Q8"/>
    <mergeCell ref="S8:X8"/>
    <mergeCell ref="E9:J9"/>
    <mergeCell ref="L9:Q9"/>
    <mergeCell ref="S9:X9"/>
    <mergeCell ref="B5:X5"/>
    <mergeCell ref="B6:X6"/>
    <mergeCell ref="B7:J7"/>
    <mergeCell ref="L7:N7"/>
    <mergeCell ref="O7:R7"/>
    <mergeCell ref="T7:X7"/>
    <mergeCell ref="Q2:Y4"/>
    <mergeCell ref="B2:P2"/>
    <mergeCell ref="C22:G22"/>
    <mergeCell ref="C23:G26"/>
    <mergeCell ref="B10:X10"/>
    <mergeCell ref="B11:X11"/>
    <mergeCell ref="W15:X16"/>
    <mergeCell ref="B17:X18"/>
    <mergeCell ref="B19:X20"/>
    <mergeCell ref="B21:X21"/>
    <mergeCell ref="B3:P3"/>
    <mergeCell ref="B4:C4"/>
    <mergeCell ref="D4:J4"/>
    <mergeCell ref="K4:M4"/>
    <mergeCell ref="N4:P4"/>
  </mergeCells>
  <conditionalFormatting sqref="B2:B14 B16:B1048576">
    <cfRule type="duplicateValues" dxfId="81" priority="66"/>
  </conditionalFormatting>
  <conditionalFormatting sqref="B15">
    <cfRule type="duplicateValues" dxfId="80" priority="69"/>
  </conditionalFormatting>
  <pageMargins left="0.25" right="0.25" top="0.75" bottom="0.75" header="0.3" footer="0.3"/>
  <pageSetup scale="38"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1D8C6-5DBF-4081-90D6-99C9CA0342AE}">
  <sheetPr codeName="Sheet59">
    <pageSetUpPr fitToPage="1"/>
  </sheetPr>
  <dimension ref="A1:Z14"/>
  <sheetViews>
    <sheetView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53.140625"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ol min="10" max="10" width="10.85546875" style="68" bestFit="1" customWidth="1"/>
    <col min="11" max="12" width="11.140625" style="58" customWidth="1"/>
    <col min="13" max="13" width="13.85546875" style="58" customWidth="1"/>
    <col min="14" max="14" width="13.140625" style="58" customWidth="1"/>
    <col min="15" max="19" width="11.140625" style="58"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23.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60" thickTop="1" thickBot="1" x14ac:dyDescent="0.3">
      <c r="B2" s="1504" t="s">
        <v>1680</v>
      </c>
      <c r="C2" s="1505"/>
      <c r="D2" s="1505"/>
      <c r="E2" s="1505"/>
      <c r="F2" s="1505"/>
      <c r="G2" s="1505"/>
      <c r="H2" s="1505"/>
      <c r="I2" s="1505"/>
      <c r="J2" s="1505"/>
      <c r="K2" s="1505"/>
      <c r="L2" s="1505"/>
      <c r="M2" s="1505"/>
      <c r="N2" s="1505"/>
      <c r="O2" s="1505"/>
      <c r="P2" s="1505"/>
      <c r="Q2" s="1498" t="e" vm="2">
        <v>#VALUE!</v>
      </c>
      <c r="R2" s="1499"/>
      <c r="S2" s="1499"/>
      <c r="T2" s="1499"/>
      <c r="U2" s="1499"/>
      <c r="V2" s="1499"/>
      <c r="W2" s="1499"/>
      <c r="X2" s="1499"/>
      <c r="Y2" s="1500"/>
      <c r="Z2" s="57"/>
    </row>
    <row r="3" spans="1:26" ht="31.5"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c r="Z3" s="57"/>
    </row>
    <row r="4" spans="1:26" ht="31.5"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row>
    <row r="5" spans="1:26" ht="16.5"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39" customHeight="1" thickTop="1" thickBot="1" x14ac:dyDescent="0.3">
      <c r="B6" s="1480"/>
      <c r="C6" s="1481"/>
      <c r="D6" s="1481"/>
      <c r="E6" s="1481"/>
      <c r="F6" s="1481"/>
      <c r="G6" s="1481"/>
      <c r="H6" s="1481"/>
      <c r="I6" s="1481"/>
      <c r="J6" s="1482"/>
      <c r="K6" s="1135">
        <v>100212</v>
      </c>
      <c r="L6" s="1483" t="s">
        <v>1681</v>
      </c>
      <c r="M6" s="1483"/>
      <c r="N6" s="1483"/>
      <c r="O6" s="1484" t="s">
        <v>2555</v>
      </c>
      <c r="P6" s="1485"/>
      <c r="Q6" s="1485"/>
      <c r="R6" s="1485"/>
      <c r="S6" s="597">
        <v>1.1001000000000001</v>
      </c>
      <c r="T6" s="1483" t="s">
        <v>2556</v>
      </c>
      <c r="U6" s="1483"/>
      <c r="V6" s="1483"/>
      <c r="W6" s="1483"/>
      <c r="X6" s="1483"/>
      <c r="Y6" s="1589"/>
    </row>
    <row r="7" spans="1:26" ht="45.75"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19.5" thickBot="1" x14ac:dyDescent="0.3">
      <c r="B8" s="48"/>
      <c r="C8" s="49"/>
      <c r="D8" s="50"/>
      <c r="E8" s="50"/>
      <c r="F8" s="50"/>
      <c r="G8" s="50"/>
      <c r="H8" s="50"/>
      <c r="I8" s="50"/>
      <c r="J8" s="51"/>
      <c r="K8" s="52">
        <f t="shared" ref="K8:V8" si="0">SUM(K10:K10)</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5.75"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123.75" customHeight="1" thickTop="1" thickBot="1" x14ac:dyDescent="0.3">
      <c r="B10" s="782">
        <v>1765</v>
      </c>
      <c r="C10" s="783" t="s">
        <v>2557</v>
      </c>
      <c r="D10" s="784" t="s">
        <v>1747</v>
      </c>
      <c r="E10" s="785" t="s">
        <v>1747</v>
      </c>
      <c r="F10" s="785" t="s">
        <v>2548</v>
      </c>
      <c r="G10" s="786" t="s">
        <v>2521</v>
      </c>
      <c r="H10" s="785">
        <v>72</v>
      </c>
      <c r="I10" s="786">
        <v>20.25</v>
      </c>
      <c r="J10" s="787">
        <f>$S$6*I10</f>
        <v>22.277025000000002</v>
      </c>
      <c r="K10" s="1037"/>
      <c r="L10" s="1038"/>
      <c r="M10" s="1038"/>
      <c r="N10" s="1038"/>
      <c r="O10" s="1038"/>
      <c r="P10" s="1038"/>
      <c r="Q10" s="1038"/>
      <c r="R10" s="1038"/>
      <c r="S10" s="1039"/>
      <c r="T10" s="518">
        <f t="shared" ref="T10" si="1">SUM(K10:S10)</f>
        <v>0</v>
      </c>
      <c r="U10" s="378">
        <f>T10*I10</f>
        <v>0</v>
      </c>
      <c r="V10" s="379">
        <f>U10*$S$6</f>
        <v>0</v>
      </c>
      <c r="W10" s="379" t="str">
        <f>_xlfn.CONCAT("$",'Total Sheet'!B34," per case for public LEAS / estimated $",'Total Sheet'!B35," for Nonpublic LEAs")</f>
        <v>$2.30 per case for public LEAS / estimated $5.36 for Nonpublic LEAs</v>
      </c>
      <c r="X10" s="1731" t="s">
        <v>1695</v>
      </c>
      <c r="Y10" s="1732"/>
    </row>
    <row r="11" spans="1:26" ht="60" customHeight="1" thickTop="1" thickBot="1" x14ac:dyDescent="0.3">
      <c r="B11" s="508"/>
      <c r="C11" s="509"/>
      <c r="D11" s="510"/>
      <c r="E11" s="510"/>
      <c r="F11" s="510"/>
      <c r="G11" s="510"/>
      <c r="H11" s="510"/>
      <c r="I11" s="510"/>
      <c r="J11" s="511"/>
      <c r="K11" s="512"/>
      <c r="L11" s="512"/>
      <c r="M11" s="512"/>
      <c r="N11" s="512"/>
      <c r="O11" s="512"/>
      <c r="P11" s="512"/>
      <c r="Q11" s="512"/>
      <c r="R11" s="512"/>
      <c r="S11" s="512"/>
      <c r="T11" s="513"/>
      <c r="U11" s="514"/>
      <c r="V11" s="515"/>
      <c r="W11" s="515"/>
      <c r="X11" s="515"/>
      <c r="Y11" s="516"/>
    </row>
    <row r="12" spans="1:26" ht="15.75" thickTop="1" x14ac:dyDescent="0.25">
      <c r="K12" s="69"/>
      <c r="L12" s="69"/>
      <c r="M12" s="69"/>
      <c r="N12" s="69"/>
      <c r="O12" s="69"/>
      <c r="P12" s="69"/>
      <c r="Q12" s="69"/>
      <c r="R12" s="69"/>
      <c r="S12" s="69"/>
      <c r="T12" s="69"/>
      <c r="U12" s="70"/>
      <c r="V12" s="71"/>
      <c r="W12" s="71"/>
    </row>
    <row r="14" spans="1:26" ht="21" customHeight="1" x14ac:dyDescent="0.25"/>
  </sheetData>
  <mergeCells count="15">
    <mergeCell ref="A1:Y1"/>
    <mergeCell ref="X10:Y10"/>
    <mergeCell ref="B5:Y5"/>
    <mergeCell ref="B6:J6"/>
    <mergeCell ref="L6:N6"/>
    <mergeCell ref="O6:R6"/>
    <mergeCell ref="T6:Y6"/>
    <mergeCell ref="B9:Y9"/>
    <mergeCell ref="B2:P2"/>
    <mergeCell ref="Q2:Y4"/>
    <mergeCell ref="B3:P3"/>
    <mergeCell ref="B4:C4"/>
    <mergeCell ref="D4:J4"/>
    <mergeCell ref="K4:M4"/>
    <mergeCell ref="N4:P4"/>
  </mergeCells>
  <conditionalFormatting sqref="B2">
    <cfRule type="duplicateValues" dxfId="79" priority="4"/>
  </conditionalFormatting>
  <conditionalFormatting sqref="B3:B9 B11:B1048576">
    <cfRule type="duplicateValues" dxfId="78" priority="70"/>
  </conditionalFormatting>
  <conditionalFormatting sqref="B10">
    <cfRule type="duplicateValues" dxfId="77" priority="1"/>
  </conditionalFormatting>
  <conditionalFormatting sqref="Z10">
    <cfRule type="containsText" dxfId="76" priority="3" operator="containsText" text="Error">
      <formula>NOT(ISERROR(SEARCH("Error",Z10)))</formula>
    </cfRule>
  </conditionalFormatting>
  <pageMargins left="0.25" right="0.25" top="0.75" bottom="0.75" header="0.3" footer="0.3"/>
  <pageSetup scale="4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A0DED-27FA-4906-845C-79B4FEDC8E27}">
  <sheetPr codeName="Sheet60">
    <pageSetUpPr fitToPage="1"/>
  </sheetPr>
  <dimension ref="A1:Y25"/>
  <sheetViews>
    <sheetView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7.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t="e" vm="2">
        <v>#VALUE!</v>
      </c>
      <c r="R2" s="1499"/>
      <c r="S2" s="1499"/>
      <c r="T2" s="1499"/>
      <c r="U2" s="1499"/>
      <c r="V2" s="1499"/>
      <c r="W2" s="1499"/>
      <c r="X2" s="1499"/>
      <c r="Y2" s="519"/>
    </row>
    <row r="3" spans="1:25" ht="33" customHeight="1" thickTop="1" thickBot="1" x14ac:dyDescent="0.3">
      <c r="B3" s="1506"/>
      <c r="C3" s="1507"/>
      <c r="D3" s="1507"/>
      <c r="E3" s="1507"/>
      <c r="F3" s="1507"/>
      <c r="G3" s="1507"/>
      <c r="H3" s="1507"/>
      <c r="I3" s="1507"/>
      <c r="J3" s="1507"/>
      <c r="K3" s="1507"/>
      <c r="L3" s="1507"/>
      <c r="M3" s="1507"/>
      <c r="N3" s="1507"/>
      <c r="O3" s="1507"/>
      <c r="P3" s="1507"/>
      <c r="Q3" s="1498"/>
      <c r="R3" s="1499"/>
      <c r="S3" s="1499"/>
      <c r="T3" s="1499"/>
      <c r="U3" s="1499"/>
      <c r="V3" s="1499"/>
      <c r="W3" s="1499"/>
      <c r="X3" s="1499"/>
      <c r="Y3" s="519"/>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519"/>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100212</v>
      </c>
      <c r="L7" s="1542" t="s">
        <v>1681</v>
      </c>
      <c r="M7" s="1542"/>
      <c r="N7" s="1542"/>
      <c r="O7" s="1543" t="s">
        <v>2555</v>
      </c>
      <c r="P7" s="1578"/>
      <c r="Q7" s="1578"/>
      <c r="R7" s="1578"/>
      <c r="S7" s="578">
        <v>1.1001000000000001</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SUM(U15:U15)</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SUM(K15:K47)</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78" customHeight="1" thickTop="1" thickBot="1" x14ac:dyDescent="0.3">
      <c r="B15" s="782">
        <v>1765</v>
      </c>
      <c r="C15" s="783" t="s">
        <v>2557</v>
      </c>
      <c r="D15" s="784" t="s">
        <v>1747</v>
      </c>
      <c r="E15" s="785" t="s">
        <v>1747</v>
      </c>
      <c r="F15" s="785" t="s">
        <v>2548</v>
      </c>
      <c r="G15" s="786" t="s">
        <v>2521</v>
      </c>
      <c r="H15" s="785">
        <v>72</v>
      </c>
      <c r="I15" s="786">
        <v>20.25</v>
      </c>
      <c r="J15" s="788">
        <f>$S$7*I15</f>
        <v>22.277025000000002</v>
      </c>
      <c r="K15" s="1037"/>
      <c r="L15" s="1038"/>
      <c r="M15" s="1038"/>
      <c r="N15" s="1038"/>
      <c r="O15" s="1038"/>
      <c r="P15" s="1038"/>
      <c r="Q15" s="1038"/>
      <c r="R15" s="1038"/>
      <c r="S15" s="1039"/>
      <c r="T15" s="518">
        <f>SUM(K15:S15)</f>
        <v>0</v>
      </c>
      <c r="U15" s="378">
        <f t="shared" ref="U15" si="1">T15*I15</f>
        <v>0</v>
      </c>
      <c r="V15" s="379">
        <f t="shared" ref="V15" si="2">U15*$S$7</f>
        <v>0</v>
      </c>
      <c r="W15" s="1731" t="s">
        <v>1695</v>
      </c>
      <c r="X15" s="1732"/>
    </row>
    <row r="16" spans="1:25" ht="23.85" customHeight="1" thickTop="1" x14ac:dyDescent="0.25">
      <c r="B16" s="1514" t="s">
        <v>1743</v>
      </c>
      <c r="C16" s="1515"/>
      <c r="D16" s="1515"/>
      <c r="E16" s="1515"/>
      <c r="F16" s="1515"/>
      <c r="G16" s="1515"/>
      <c r="H16" s="1515"/>
      <c r="I16" s="1515"/>
      <c r="J16" s="1515"/>
      <c r="K16" s="1515"/>
      <c r="L16" s="1515"/>
      <c r="M16" s="1515"/>
      <c r="N16" s="1515"/>
      <c r="O16" s="1515"/>
      <c r="P16" s="1515"/>
      <c r="Q16" s="1515"/>
      <c r="R16" s="1515"/>
      <c r="S16" s="1515"/>
      <c r="T16" s="1515"/>
      <c r="U16" s="1515"/>
      <c r="V16" s="1515"/>
      <c r="W16" s="1515"/>
      <c r="X16" s="1516"/>
    </row>
    <row r="17" spans="2:24" ht="23.85" customHeight="1" x14ac:dyDescent="0.25">
      <c r="B17" s="1514"/>
      <c r="C17" s="1515"/>
      <c r="D17" s="1515"/>
      <c r="E17" s="1515"/>
      <c r="F17" s="1515"/>
      <c r="G17" s="1515"/>
      <c r="H17" s="1515"/>
      <c r="I17" s="1515"/>
      <c r="J17" s="1515"/>
      <c r="K17" s="1515"/>
      <c r="L17" s="1515"/>
      <c r="M17" s="1515"/>
      <c r="N17" s="1515"/>
      <c r="O17" s="1515"/>
      <c r="P17" s="1515"/>
      <c r="Q17" s="1515"/>
      <c r="R17" s="1515"/>
      <c r="S17" s="1515"/>
      <c r="T17" s="1515"/>
      <c r="U17" s="1515"/>
      <c r="V17" s="1515"/>
      <c r="W17" s="1515"/>
      <c r="X17" s="1516"/>
    </row>
    <row r="18" spans="2:24" ht="0.75" customHeight="1" x14ac:dyDescent="0.25">
      <c r="B18" s="1514"/>
      <c r="C18" s="1515"/>
      <c r="D18" s="1515"/>
      <c r="E18" s="1515"/>
      <c r="F18" s="1515"/>
      <c r="G18" s="1515"/>
      <c r="H18" s="1515"/>
      <c r="I18" s="1515"/>
      <c r="J18" s="1515"/>
      <c r="K18" s="1515"/>
      <c r="L18" s="1515"/>
      <c r="M18" s="1515"/>
      <c r="N18" s="1515"/>
      <c r="O18" s="1515"/>
      <c r="P18" s="1515"/>
      <c r="Q18" s="1515"/>
      <c r="R18" s="1515"/>
      <c r="S18" s="1515"/>
      <c r="T18" s="1515"/>
      <c r="U18" s="1515"/>
      <c r="V18" s="1515"/>
      <c r="W18" s="1515"/>
      <c r="X18" s="1516"/>
    </row>
    <row r="19" spans="2:24" ht="33.75" customHeight="1" thickBot="1" x14ac:dyDescent="0.3">
      <c r="B19" s="1517"/>
      <c r="C19" s="1518"/>
      <c r="D19" s="1518"/>
      <c r="E19" s="1518"/>
      <c r="F19" s="1518"/>
      <c r="G19" s="1518"/>
      <c r="H19" s="1518"/>
      <c r="I19" s="1518"/>
      <c r="J19" s="1518"/>
      <c r="K19" s="1518"/>
      <c r="L19" s="1518"/>
      <c r="M19" s="1518"/>
      <c r="N19" s="1518"/>
      <c r="O19" s="1518"/>
      <c r="P19" s="1518"/>
      <c r="Q19" s="1518"/>
      <c r="R19" s="1518"/>
      <c r="S19" s="1518"/>
      <c r="T19" s="1518"/>
      <c r="U19" s="1518"/>
      <c r="V19" s="1518"/>
      <c r="W19" s="1518"/>
      <c r="X19" s="1519"/>
    </row>
    <row r="20" spans="2:24" ht="58.5" customHeight="1" thickTop="1" thickBot="1" x14ac:dyDescent="0.3">
      <c r="B20" s="1564"/>
      <c r="C20" s="1564"/>
      <c r="D20" s="1564"/>
      <c r="E20" s="1564"/>
      <c r="F20" s="1564"/>
      <c r="G20" s="1564"/>
      <c r="H20" s="1564"/>
      <c r="I20" s="1564"/>
      <c r="J20" s="1564"/>
      <c r="K20" s="1564"/>
      <c r="L20" s="1564"/>
      <c r="M20" s="1564"/>
      <c r="N20" s="1564"/>
      <c r="O20" s="1564"/>
      <c r="P20" s="1564"/>
      <c r="Q20" s="1564"/>
      <c r="R20" s="1564"/>
      <c r="S20" s="1564"/>
      <c r="T20" s="1564"/>
      <c r="U20" s="1564"/>
      <c r="V20" s="1564"/>
      <c r="W20" s="1564"/>
      <c r="X20" s="1564"/>
    </row>
    <row r="21" spans="2:24" ht="24" x14ac:dyDescent="0.4">
      <c r="C21" s="1546" t="s">
        <v>1744</v>
      </c>
      <c r="D21" s="1547"/>
      <c r="E21" s="1547"/>
      <c r="F21" s="1547"/>
      <c r="G21" s="1548"/>
    </row>
    <row r="22" spans="2:24" x14ac:dyDescent="0.25">
      <c r="C22" s="1549"/>
      <c r="D22" s="1550"/>
      <c r="E22" s="1550"/>
      <c r="F22" s="1550"/>
      <c r="G22" s="1551"/>
    </row>
    <row r="23" spans="2:24" x14ac:dyDescent="0.25">
      <c r="C23" s="1552"/>
      <c r="D23" s="1553"/>
      <c r="E23" s="1553"/>
      <c r="F23" s="1553"/>
      <c r="G23" s="1554"/>
    </row>
    <row r="24" spans="2:24" x14ac:dyDescent="0.25">
      <c r="C24" s="1552"/>
      <c r="D24" s="1553"/>
      <c r="E24" s="1553"/>
      <c r="F24" s="1553"/>
      <c r="G24" s="1554"/>
    </row>
    <row r="25" spans="2:24" ht="15.75" thickBot="1" x14ac:dyDescent="0.3">
      <c r="C25" s="1555"/>
      <c r="D25" s="1556"/>
      <c r="E25" s="1556"/>
      <c r="F25" s="1556"/>
      <c r="G25" s="1557"/>
    </row>
  </sheetData>
  <mergeCells count="29">
    <mergeCell ref="A1:Y1"/>
    <mergeCell ref="B18:X19"/>
    <mergeCell ref="B20:X20"/>
    <mergeCell ref="C21:G21"/>
    <mergeCell ref="C22:G25"/>
    <mergeCell ref="Q2:X4"/>
    <mergeCell ref="L9:Q9"/>
    <mergeCell ref="S9:X9"/>
    <mergeCell ref="B10:X10"/>
    <mergeCell ref="B11:X11"/>
    <mergeCell ref="W15:X15"/>
    <mergeCell ref="B16:X17"/>
    <mergeCell ref="B6:X6"/>
    <mergeCell ref="B7:J7"/>
    <mergeCell ref="L7:N7"/>
    <mergeCell ref="O7:R7"/>
    <mergeCell ref="T7:X7"/>
    <mergeCell ref="B8:B9"/>
    <mergeCell ref="E8:J8"/>
    <mergeCell ref="L8:Q8"/>
    <mergeCell ref="S8:X8"/>
    <mergeCell ref="E9:J9"/>
    <mergeCell ref="B5:X5"/>
    <mergeCell ref="B2:P2"/>
    <mergeCell ref="B3:P3"/>
    <mergeCell ref="B4:C4"/>
    <mergeCell ref="D4:J4"/>
    <mergeCell ref="K4:M4"/>
    <mergeCell ref="N4:P4"/>
  </mergeCells>
  <conditionalFormatting sqref="B2:B14 B16:B1048576">
    <cfRule type="duplicateValues" dxfId="75" priority="71"/>
  </conditionalFormatting>
  <conditionalFormatting sqref="B15">
    <cfRule type="duplicateValues" dxfId="74" priority="1"/>
  </conditionalFormatting>
  <pageMargins left="0.25" right="0.25" top="0.75" bottom="0.75" header="0.3" footer="0.3"/>
  <pageSetup scale="3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427AE-DF6B-4279-BE7C-5ECF2606AAF6}">
  <sheetPr codeName="Sheet7">
    <pageSetUpPr fitToPage="1"/>
  </sheetPr>
  <dimension ref="B1:AC100"/>
  <sheetViews>
    <sheetView showGridLines="0" topLeftCell="C72" zoomScale="60" zoomScaleNormal="60" workbookViewId="0">
      <selection activeCell="G28" sqref="G28:G30"/>
    </sheetView>
  </sheetViews>
  <sheetFormatPr defaultColWidth="9.140625" defaultRowHeight="15" x14ac:dyDescent="0.25"/>
  <cols>
    <col min="1" max="1" width="1.140625" style="72" customWidth="1"/>
    <col min="2" max="2" width="13.42578125" style="72" customWidth="1"/>
    <col min="3" max="3" width="68.7109375" style="72" customWidth="1"/>
    <col min="4" max="4" width="28.140625" style="72" customWidth="1"/>
    <col min="5" max="6" width="14.85546875" style="72" customWidth="1"/>
    <col min="7" max="14" width="9.85546875" style="72" customWidth="1"/>
    <col min="15" max="15" width="9" style="72" customWidth="1"/>
    <col min="16" max="16" width="9.85546875" style="72" customWidth="1"/>
    <col min="17" max="17" width="12.7109375" style="72" customWidth="1"/>
    <col min="18" max="18" width="18.42578125" style="72" bestFit="1" customWidth="1"/>
    <col min="19" max="19" width="14.7109375" style="72" customWidth="1"/>
    <col min="20" max="20" width="20.28515625" style="72" customWidth="1"/>
    <col min="21" max="21" width="12" style="72" customWidth="1"/>
    <col min="22" max="22" width="9.140625" style="72"/>
    <col min="23" max="23" width="30.5703125" style="72" customWidth="1"/>
    <col min="24" max="16384" width="9.140625" style="72"/>
  </cols>
  <sheetData>
    <row r="1" spans="2:29" ht="264.75" customHeight="1" thickTop="1" thickBot="1" x14ac:dyDescent="0.65">
      <c r="B1" s="1347" t="s">
        <v>1556</v>
      </c>
      <c r="C1" s="1355"/>
      <c r="D1" s="1355"/>
      <c r="E1" s="1355"/>
      <c r="F1" s="1355"/>
      <c r="G1" s="1355"/>
      <c r="H1" s="1355"/>
      <c r="I1" s="1355"/>
      <c r="J1" s="1355"/>
      <c r="K1" s="1355"/>
      <c r="L1" s="1355"/>
      <c r="M1" s="1355"/>
      <c r="N1" s="1355"/>
      <c r="O1" s="1355"/>
      <c r="P1" s="1355"/>
      <c r="Q1" s="1355"/>
      <c r="R1" s="1355"/>
      <c r="S1" s="1355"/>
      <c r="T1" s="1355"/>
      <c r="U1" s="1356"/>
    </row>
    <row r="2" spans="2:29" ht="43.5" customHeight="1" thickTop="1" thickBot="1" x14ac:dyDescent="0.3">
      <c r="B2" s="1387" t="s">
        <v>1557</v>
      </c>
      <c r="C2" s="1388"/>
      <c r="D2" s="1388"/>
      <c r="E2" s="1388"/>
      <c r="F2" s="1388"/>
      <c r="G2" s="1388"/>
      <c r="H2" s="1388"/>
      <c r="I2" s="1388"/>
      <c r="J2" s="1388"/>
      <c r="K2" s="1388"/>
      <c r="L2" s="1388"/>
      <c r="M2" s="1389"/>
      <c r="N2" s="1390"/>
      <c r="O2" s="1390"/>
      <c r="P2" s="1390"/>
      <c r="Q2" s="1390"/>
      <c r="R2" s="1390"/>
      <c r="S2" s="1390"/>
      <c r="T2" s="1390"/>
      <c r="U2" s="1391"/>
      <c r="V2" s="310"/>
      <c r="W2" s="1378" t="s">
        <v>1558</v>
      </c>
      <c r="X2" s="1379"/>
      <c r="Y2" s="1380"/>
    </row>
    <row r="3" spans="2:29" ht="33" customHeight="1" thickTop="1" thickBot="1" x14ac:dyDescent="0.3">
      <c r="B3" s="1396"/>
      <c r="C3" s="1397"/>
      <c r="D3" s="1397"/>
      <c r="E3" s="1397"/>
      <c r="F3" s="1397"/>
      <c r="G3" s="1397"/>
      <c r="H3" s="1397"/>
      <c r="I3" s="1397"/>
      <c r="J3" s="1397"/>
      <c r="K3" s="1397"/>
      <c r="L3" s="1397"/>
      <c r="M3" s="1389"/>
      <c r="N3" s="1392"/>
      <c r="O3" s="1392"/>
      <c r="P3" s="1392"/>
      <c r="Q3" s="1392"/>
      <c r="R3" s="1392"/>
      <c r="S3" s="1392"/>
      <c r="T3" s="1392"/>
      <c r="U3" s="1391"/>
      <c r="V3" s="310"/>
      <c r="W3" s="1381"/>
      <c r="X3" s="1382"/>
      <c r="Y3" s="1383"/>
    </row>
    <row r="4" spans="2:29" ht="33" customHeight="1" thickTop="1" thickBot="1" x14ac:dyDescent="0.4">
      <c r="B4" s="1398" t="s">
        <v>1559</v>
      </c>
      <c r="C4" s="1399"/>
      <c r="D4" s="1400" t="str">
        <f>'Overview Sheet'!D4</f>
        <v>049-148</v>
      </c>
      <c r="E4" s="1401"/>
      <c r="F4" s="1401"/>
      <c r="G4" s="1402" t="s">
        <v>1560</v>
      </c>
      <c r="H4" s="1402"/>
      <c r="I4" s="1402"/>
      <c r="J4" s="1403" t="str">
        <f>'Overview Sheet'!J5</f>
        <v>TBD</v>
      </c>
      <c r="K4" s="1404"/>
      <c r="L4" s="1404"/>
      <c r="M4" s="1393"/>
      <c r="N4" s="1394"/>
      <c r="O4" s="1394"/>
      <c r="P4" s="1394"/>
      <c r="Q4" s="1394"/>
      <c r="R4" s="1394"/>
      <c r="S4" s="1394"/>
      <c r="T4" s="1394"/>
      <c r="U4" s="1395"/>
      <c r="W4" s="1384"/>
      <c r="X4" s="1385"/>
      <c r="Y4" s="1386"/>
    </row>
    <row r="5" spans="2:29" ht="13.5" customHeight="1" thickTop="1" thickBot="1" x14ac:dyDescent="0.3">
      <c r="B5" s="1357"/>
      <c r="C5" s="1358"/>
      <c r="D5" s="1358"/>
      <c r="E5" s="1358"/>
      <c r="F5" s="1358"/>
      <c r="G5" s="1358"/>
      <c r="H5" s="1358"/>
      <c r="I5" s="1358"/>
      <c r="J5" s="1358"/>
      <c r="K5" s="1358"/>
      <c r="L5" s="1358"/>
      <c r="M5" s="1358"/>
      <c r="N5" s="1358"/>
      <c r="O5" s="1358"/>
      <c r="P5" s="1358"/>
      <c r="Q5" s="1358"/>
      <c r="R5" s="1358"/>
      <c r="S5" s="1358"/>
      <c r="T5" s="1358"/>
      <c r="U5" s="1359"/>
      <c r="V5" s="310"/>
      <c r="W5" s="309"/>
      <c r="X5" s="309"/>
      <c r="Y5" s="309"/>
    </row>
    <row r="6" spans="2:29" ht="35.25" customHeight="1" thickTop="1" thickBot="1" x14ac:dyDescent="0.3">
      <c r="B6" s="1360"/>
      <c r="C6" s="1361"/>
      <c r="D6" s="1361"/>
      <c r="E6" s="1361"/>
      <c r="F6" s="1362"/>
      <c r="G6" s="1366"/>
      <c r="H6" s="1367"/>
      <c r="I6" s="1367"/>
      <c r="J6" s="1367"/>
      <c r="K6" s="1367"/>
      <c r="L6" s="1367"/>
      <c r="M6" s="1367"/>
      <c r="N6" s="1367"/>
      <c r="O6" s="1367"/>
      <c r="P6" s="1367"/>
      <c r="Q6" s="1367"/>
      <c r="R6" s="1367"/>
      <c r="S6" s="1367"/>
      <c r="T6" s="1367"/>
      <c r="U6" s="1368"/>
      <c r="X6" s="309"/>
      <c r="Y6" s="309"/>
    </row>
    <row r="7" spans="2:29" ht="48" customHeight="1" thickBot="1" x14ac:dyDescent="0.3">
      <c r="B7" s="308" t="s">
        <v>1561</v>
      </c>
      <c r="C7" s="307" t="s">
        <v>1562</v>
      </c>
      <c r="D7" s="301" t="s">
        <v>1563</v>
      </c>
      <c r="E7" s="301" t="s">
        <v>1564</v>
      </c>
      <c r="F7" s="306" t="s">
        <v>1565</v>
      </c>
      <c r="G7" s="1047" t="s">
        <v>1417</v>
      </c>
      <c r="H7" s="1048" t="s">
        <v>1418</v>
      </c>
      <c r="I7" s="1048" t="s">
        <v>1419</v>
      </c>
      <c r="J7" s="396" t="s">
        <v>1420</v>
      </c>
      <c r="K7" s="396" t="s">
        <v>1421</v>
      </c>
      <c r="L7" s="396" t="s">
        <v>1422</v>
      </c>
      <c r="M7" s="305" t="s">
        <v>1423</v>
      </c>
      <c r="N7" s="305" t="s">
        <v>1424</v>
      </c>
      <c r="O7" s="304" t="s">
        <v>1425</v>
      </c>
      <c r="P7" s="303" t="s">
        <v>1426</v>
      </c>
      <c r="Q7" s="302" t="s">
        <v>1566</v>
      </c>
      <c r="R7" s="301" t="s">
        <v>1567</v>
      </c>
      <c r="S7" s="301" t="s">
        <v>1568</v>
      </c>
      <c r="T7" s="301" t="s">
        <v>1569</v>
      </c>
      <c r="U7" s="300" t="s">
        <v>1570</v>
      </c>
    </row>
    <row r="8" spans="2:29" ht="9" customHeight="1" thickBot="1" x14ac:dyDescent="0.3">
      <c r="B8" s="299"/>
      <c r="C8" s="298"/>
      <c r="D8" s="294"/>
      <c r="E8" s="294"/>
      <c r="F8" s="297"/>
      <c r="G8" s="296"/>
      <c r="H8" s="296"/>
      <c r="I8" s="296"/>
      <c r="J8" s="296"/>
      <c r="K8" s="296"/>
      <c r="L8" s="296"/>
      <c r="M8" s="296"/>
      <c r="N8" s="296"/>
      <c r="O8" s="296"/>
      <c r="P8" s="295"/>
      <c r="Q8" s="294"/>
      <c r="R8" s="294"/>
      <c r="S8" s="294"/>
      <c r="T8" s="294"/>
      <c r="U8" s="293"/>
    </row>
    <row r="9" spans="2:29" ht="15.75" thickBot="1" x14ac:dyDescent="0.3">
      <c r="B9" s="1369" t="s">
        <v>1571</v>
      </c>
      <c r="C9" s="1370"/>
      <c r="D9" s="1370"/>
      <c r="E9" s="1370"/>
      <c r="F9" s="1370"/>
      <c r="G9" s="1370"/>
      <c r="H9" s="1370"/>
      <c r="I9" s="1370"/>
      <c r="J9" s="1370"/>
      <c r="K9" s="1370"/>
      <c r="L9" s="1370"/>
      <c r="M9" s="1370"/>
      <c r="N9" s="1370"/>
      <c r="O9" s="1370"/>
      <c r="P9" s="1370"/>
      <c r="Q9" s="1370"/>
      <c r="R9" s="1370"/>
      <c r="S9" s="1370"/>
      <c r="T9" s="1370"/>
      <c r="U9" s="1371"/>
    </row>
    <row r="10" spans="2:29" ht="19.5" customHeight="1" x14ac:dyDescent="0.25">
      <c r="B10" s="292">
        <v>100206</v>
      </c>
      <c r="C10" s="267" t="s">
        <v>1572</v>
      </c>
      <c r="D10" s="266" t="s">
        <v>1573</v>
      </c>
      <c r="E10" s="266">
        <v>142</v>
      </c>
      <c r="F10" s="1058">
        <v>39</v>
      </c>
      <c r="G10" s="960"/>
      <c r="H10" s="961"/>
      <c r="I10" s="961"/>
      <c r="J10" s="961"/>
      <c r="K10" s="961"/>
      <c r="L10" s="961"/>
      <c r="M10" s="961"/>
      <c r="N10" s="961"/>
      <c r="O10" s="962"/>
      <c r="P10" s="242">
        <f t="shared" ref="P10:P25" si="0">SUM(G10:O10)</f>
        <v>0</v>
      </c>
      <c r="Q10" s="241">
        <f t="shared" ref="Q10:Q25" si="1">P10*E10</f>
        <v>0</v>
      </c>
      <c r="R10" s="240">
        <f t="shared" ref="R10:R25" si="2">$F10*$P10</f>
        <v>0</v>
      </c>
      <c r="S10" s="1084">
        <v>0</v>
      </c>
      <c r="T10" s="1363" t="str">
        <f>_xlfn.CONCAT("$",'Total Sheet'!B34," per case for public LEAS / estimated $",'Total Sheet'!B35," for Nonpublic LEAs")</f>
        <v>$2.30 per case for public LEAS / estimated $5.36 for Nonpublic LEAs</v>
      </c>
      <c r="U10" s="1086">
        <f t="shared" ref="U10:U25" si="3">F10</f>
        <v>39</v>
      </c>
      <c r="W10" s="1056"/>
      <c r="X10" s="1056"/>
      <c r="Y10" s="1056"/>
      <c r="Z10" s="1056"/>
      <c r="AA10" s="1056"/>
      <c r="AB10" s="1056"/>
      <c r="AC10" s="1056"/>
    </row>
    <row r="11" spans="2:29" ht="19.5" customHeight="1" x14ac:dyDescent="0.25">
      <c r="B11" s="1061">
        <v>111790</v>
      </c>
      <c r="C11" s="1049" t="s">
        <v>1574</v>
      </c>
      <c r="D11" s="1051" t="s">
        <v>1575</v>
      </c>
      <c r="E11" s="1051">
        <v>96</v>
      </c>
      <c r="F11" s="399">
        <v>19.190000000000001</v>
      </c>
      <c r="G11" s="967"/>
      <c r="H11" s="965"/>
      <c r="I11" s="965"/>
      <c r="J11" s="965"/>
      <c r="K11" s="965"/>
      <c r="L11" s="965"/>
      <c r="M11" s="965"/>
      <c r="N11" s="965"/>
      <c r="O11" s="1062"/>
      <c r="P11" s="233"/>
      <c r="Q11" s="232"/>
      <c r="R11" s="231"/>
      <c r="S11" s="1085"/>
      <c r="T11" s="1364"/>
      <c r="U11" s="1087"/>
      <c r="W11" s="1056"/>
      <c r="X11" s="1056"/>
      <c r="Y11" s="1056"/>
      <c r="Z11" s="1056"/>
      <c r="AA11" s="1056"/>
      <c r="AB11" s="1056"/>
      <c r="AC11" s="1056"/>
    </row>
    <row r="12" spans="2:29" ht="19.5" customHeight="1" x14ac:dyDescent="0.25">
      <c r="B12" s="239">
        <v>100212</v>
      </c>
      <c r="C12" s="237" t="s">
        <v>1576</v>
      </c>
      <c r="D12" s="236" t="s">
        <v>1573</v>
      </c>
      <c r="E12" s="236">
        <v>102</v>
      </c>
      <c r="F12" s="1059">
        <v>44.33</v>
      </c>
      <c r="G12" s="967"/>
      <c r="H12" s="965"/>
      <c r="I12" s="965"/>
      <c r="J12" s="965"/>
      <c r="K12" s="965"/>
      <c r="L12" s="965"/>
      <c r="M12" s="965"/>
      <c r="N12" s="965"/>
      <c r="O12" s="966"/>
      <c r="P12" s="233">
        <f t="shared" si="0"/>
        <v>0</v>
      </c>
      <c r="Q12" s="232">
        <f t="shared" si="1"/>
        <v>0</v>
      </c>
      <c r="R12" s="231">
        <f t="shared" si="2"/>
        <v>0</v>
      </c>
      <c r="S12" s="256">
        <v>0</v>
      </c>
      <c r="T12" s="1364"/>
      <c r="U12" s="381">
        <f t="shared" si="3"/>
        <v>44.33</v>
      </c>
      <c r="W12" s="1057"/>
      <c r="X12" s="1056"/>
      <c r="Y12" s="1056"/>
      <c r="Z12" s="1056"/>
      <c r="AA12" s="1056"/>
      <c r="AB12" s="1056"/>
      <c r="AC12" s="1056"/>
    </row>
    <row r="13" spans="2:29" ht="19.5" customHeight="1" x14ac:dyDescent="0.25">
      <c r="B13" s="259">
        <v>100216</v>
      </c>
      <c r="C13" s="257" t="s">
        <v>1577</v>
      </c>
      <c r="D13" s="236" t="s">
        <v>1573</v>
      </c>
      <c r="E13" s="236">
        <v>144</v>
      </c>
      <c r="F13" s="1059">
        <v>43.99</v>
      </c>
      <c r="G13" s="967"/>
      <c r="H13" s="965"/>
      <c r="I13" s="965"/>
      <c r="J13" s="400"/>
      <c r="K13" s="400"/>
      <c r="L13" s="400"/>
      <c r="M13" s="400"/>
      <c r="N13" s="400"/>
      <c r="O13" s="401"/>
      <c r="P13" s="233">
        <f t="shared" si="0"/>
        <v>0</v>
      </c>
      <c r="Q13" s="232">
        <f t="shared" si="1"/>
        <v>0</v>
      </c>
      <c r="R13" s="231">
        <f t="shared" si="2"/>
        <v>0</v>
      </c>
      <c r="S13" s="256">
        <v>0</v>
      </c>
      <c r="T13" s="1364"/>
      <c r="U13" s="381">
        <f t="shared" si="3"/>
        <v>43.99</v>
      </c>
      <c r="W13" s="1057"/>
      <c r="X13" s="1056"/>
      <c r="Y13" s="1056"/>
      <c r="Z13" s="1056"/>
      <c r="AA13" s="1056"/>
      <c r="AB13" s="1056"/>
      <c r="AC13" s="1056"/>
    </row>
    <row r="14" spans="2:29" ht="19.5" customHeight="1" x14ac:dyDescent="0.25">
      <c r="B14" s="239">
        <v>100220</v>
      </c>
      <c r="C14" s="257" t="s">
        <v>1578</v>
      </c>
      <c r="D14" s="236" t="s">
        <v>1573</v>
      </c>
      <c r="E14" s="236">
        <v>106</v>
      </c>
      <c r="F14" s="1059">
        <v>41.45</v>
      </c>
      <c r="G14" s="967"/>
      <c r="H14" s="965"/>
      <c r="I14" s="965"/>
      <c r="J14" s="965"/>
      <c r="K14" s="965"/>
      <c r="L14" s="965"/>
      <c r="M14" s="965"/>
      <c r="N14" s="965"/>
      <c r="O14" s="966"/>
      <c r="P14" s="233">
        <f t="shared" si="0"/>
        <v>0</v>
      </c>
      <c r="Q14" s="232">
        <f t="shared" si="1"/>
        <v>0</v>
      </c>
      <c r="R14" s="231">
        <f t="shared" si="2"/>
        <v>0</v>
      </c>
      <c r="S14" s="256">
        <v>0</v>
      </c>
      <c r="T14" s="1364"/>
      <c r="U14" s="381">
        <f t="shared" si="3"/>
        <v>41.45</v>
      </c>
      <c r="W14" s="1056"/>
      <c r="X14" s="1056"/>
      <c r="Y14" s="1056"/>
      <c r="Z14" s="1056"/>
      <c r="AA14" s="1056"/>
      <c r="AB14" s="1056"/>
      <c r="AC14" s="1056"/>
    </row>
    <row r="15" spans="2:29" ht="19.5" customHeight="1" x14ac:dyDescent="0.25">
      <c r="B15" s="259">
        <v>100225</v>
      </c>
      <c r="C15" s="257" t="s">
        <v>1579</v>
      </c>
      <c r="D15" s="236" t="s">
        <v>1573</v>
      </c>
      <c r="E15" s="236">
        <v>89</v>
      </c>
      <c r="F15" s="1059">
        <v>42.88</v>
      </c>
      <c r="G15" s="967"/>
      <c r="H15" s="965"/>
      <c r="I15" s="965"/>
      <c r="J15" s="965"/>
      <c r="K15" s="965"/>
      <c r="L15" s="965"/>
      <c r="M15" s="965"/>
      <c r="N15" s="965"/>
      <c r="O15" s="966"/>
      <c r="P15" s="233">
        <f t="shared" si="0"/>
        <v>0</v>
      </c>
      <c r="Q15" s="232">
        <f t="shared" si="1"/>
        <v>0</v>
      </c>
      <c r="R15" s="231">
        <f t="shared" si="2"/>
        <v>0</v>
      </c>
      <c r="S15" s="256">
        <v>0</v>
      </c>
      <c r="T15" s="1364"/>
      <c r="U15" s="381">
        <f t="shared" si="3"/>
        <v>42.88</v>
      </c>
    </row>
    <row r="16" spans="2:29" ht="19.5" customHeight="1" x14ac:dyDescent="0.25">
      <c r="B16" s="239">
        <v>100241</v>
      </c>
      <c r="C16" s="237" t="s">
        <v>1580</v>
      </c>
      <c r="D16" s="236" t="s">
        <v>1575</v>
      </c>
      <c r="E16" s="236">
        <v>96</v>
      </c>
      <c r="F16" s="1059">
        <v>39.770000000000003</v>
      </c>
      <c r="G16" s="967"/>
      <c r="H16" s="965"/>
      <c r="I16" s="965"/>
      <c r="J16" s="965"/>
      <c r="K16" s="965"/>
      <c r="L16" s="965"/>
      <c r="M16" s="965"/>
      <c r="N16" s="965"/>
      <c r="O16" s="966"/>
      <c r="P16" s="233">
        <f t="shared" si="0"/>
        <v>0</v>
      </c>
      <c r="Q16" s="232">
        <f t="shared" si="1"/>
        <v>0</v>
      </c>
      <c r="R16" s="231">
        <f t="shared" si="2"/>
        <v>0</v>
      </c>
      <c r="S16" s="256">
        <v>0</v>
      </c>
      <c r="T16" s="1364"/>
      <c r="U16" s="381">
        <f t="shared" si="3"/>
        <v>39.770000000000003</v>
      </c>
    </row>
    <row r="17" spans="2:23" ht="19.5" customHeight="1" x14ac:dyDescent="0.25">
      <c r="B17" s="239">
        <v>110623</v>
      </c>
      <c r="C17" s="237" t="s">
        <v>1581</v>
      </c>
      <c r="D17" s="236" t="s">
        <v>1582</v>
      </c>
      <c r="E17" s="236">
        <v>179</v>
      </c>
      <c r="F17" s="1059">
        <v>44.06</v>
      </c>
      <c r="G17" s="967"/>
      <c r="H17" s="965"/>
      <c r="I17" s="965"/>
      <c r="J17" s="965"/>
      <c r="K17" s="965"/>
      <c r="L17" s="965"/>
      <c r="M17" s="965"/>
      <c r="N17" s="965"/>
      <c r="O17" s="966"/>
      <c r="P17" s="233">
        <f t="shared" si="0"/>
        <v>0</v>
      </c>
      <c r="Q17" s="232">
        <f t="shared" si="1"/>
        <v>0</v>
      </c>
      <c r="R17" s="231">
        <f t="shared" si="2"/>
        <v>0</v>
      </c>
      <c r="S17" s="256">
        <v>0</v>
      </c>
      <c r="T17" s="1364"/>
      <c r="U17" s="381">
        <f t="shared" si="3"/>
        <v>44.06</v>
      </c>
    </row>
    <row r="18" spans="2:23" ht="19.5" customHeight="1" x14ac:dyDescent="0.25">
      <c r="B18" s="238">
        <v>100256</v>
      </c>
      <c r="C18" s="237" t="s">
        <v>1583</v>
      </c>
      <c r="D18" s="236" t="s">
        <v>1575</v>
      </c>
      <c r="E18" s="236">
        <v>96</v>
      </c>
      <c r="F18" s="1059">
        <v>44.37</v>
      </c>
      <c r="G18" s="967"/>
      <c r="H18" s="965"/>
      <c r="I18" s="965"/>
      <c r="J18" s="965"/>
      <c r="K18" s="965"/>
      <c r="L18" s="965"/>
      <c r="M18" s="965"/>
      <c r="N18" s="965"/>
      <c r="O18" s="966"/>
      <c r="P18" s="233">
        <f t="shared" si="0"/>
        <v>0</v>
      </c>
      <c r="Q18" s="232">
        <f t="shared" si="1"/>
        <v>0</v>
      </c>
      <c r="R18" s="231">
        <f t="shared" si="2"/>
        <v>0</v>
      </c>
      <c r="S18" s="256">
        <v>0</v>
      </c>
      <c r="T18" s="1364"/>
      <c r="U18" s="381">
        <f t="shared" si="3"/>
        <v>44.37</v>
      </c>
    </row>
    <row r="19" spans="2:23" ht="19.5" customHeight="1" x14ac:dyDescent="0.25">
      <c r="B19" s="239">
        <v>100293</v>
      </c>
      <c r="C19" s="237" t="s">
        <v>1584</v>
      </c>
      <c r="D19" s="236" t="s">
        <v>1585</v>
      </c>
      <c r="E19" s="236">
        <v>144</v>
      </c>
      <c r="F19" s="1059">
        <v>21.21</v>
      </c>
      <c r="G19" s="967"/>
      <c r="H19" s="402"/>
      <c r="I19" s="402"/>
      <c r="J19" s="402"/>
      <c r="K19" s="402"/>
      <c r="L19" s="965"/>
      <c r="M19" s="402"/>
      <c r="N19" s="402"/>
      <c r="O19" s="403"/>
      <c r="P19" s="233">
        <f t="shared" si="0"/>
        <v>0</v>
      </c>
      <c r="Q19" s="232">
        <f t="shared" si="1"/>
        <v>0</v>
      </c>
      <c r="R19" s="231">
        <f t="shared" si="2"/>
        <v>0</v>
      </c>
      <c r="S19" s="256">
        <v>0</v>
      </c>
      <c r="T19" s="1364"/>
      <c r="U19" s="381">
        <f t="shared" si="3"/>
        <v>21.21</v>
      </c>
    </row>
    <row r="20" spans="2:23" ht="19.5" customHeight="1" x14ac:dyDescent="0.25">
      <c r="B20" s="239">
        <v>110361</v>
      </c>
      <c r="C20" s="237" t="s">
        <v>1586</v>
      </c>
      <c r="D20" s="236" t="s">
        <v>1575</v>
      </c>
      <c r="E20" s="236">
        <v>96</v>
      </c>
      <c r="F20" s="1059">
        <v>17.77</v>
      </c>
      <c r="G20" s="967"/>
      <c r="H20" s="965"/>
      <c r="I20" s="965"/>
      <c r="J20" s="965"/>
      <c r="K20" s="965"/>
      <c r="L20" s="965"/>
      <c r="M20" s="965"/>
      <c r="N20" s="965"/>
      <c r="O20" s="966"/>
      <c r="P20" s="233">
        <f t="shared" si="0"/>
        <v>0</v>
      </c>
      <c r="Q20" s="232">
        <f t="shared" si="1"/>
        <v>0</v>
      </c>
      <c r="R20" s="231">
        <f t="shared" si="2"/>
        <v>0</v>
      </c>
      <c r="S20" s="256">
        <v>0</v>
      </c>
      <c r="T20" s="1364"/>
      <c r="U20" s="381">
        <f t="shared" si="3"/>
        <v>17.77</v>
      </c>
    </row>
    <row r="21" spans="2:23" ht="19.5" customHeight="1" x14ac:dyDescent="0.25">
      <c r="B21" s="239">
        <v>110541</v>
      </c>
      <c r="C21" s="237" t="s">
        <v>1587</v>
      </c>
      <c r="D21" s="236" t="s">
        <v>1573</v>
      </c>
      <c r="E21" s="236">
        <v>143</v>
      </c>
      <c r="F21" s="1059">
        <v>25.25</v>
      </c>
      <c r="G21" s="967"/>
      <c r="H21" s="965"/>
      <c r="I21" s="965"/>
      <c r="J21" s="965"/>
      <c r="K21" s="965"/>
      <c r="L21" s="965"/>
      <c r="M21" s="965"/>
      <c r="N21" s="965"/>
      <c r="O21" s="966"/>
      <c r="P21" s="233">
        <f>SUM(G21:O21)</f>
        <v>0</v>
      </c>
      <c r="Q21" s="232">
        <f t="shared" si="1"/>
        <v>0</v>
      </c>
      <c r="R21" s="231">
        <f t="shared" si="2"/>
        <v>0</v>
      </c>
      <c r="S21" s="256">
        <v>0</v>
      </c>
      <c r="T21" s="1364"/>
      <c r="U21" s="381">
        <f t="shared" si="3"/>
        <v>25.25</v>
      </c>
    </row>
    <row r="22" spans="2:23" ht="19.5" customHeight="1" x14ac:dyDescent="0.25">
      <c r="B22" s="238">
        <v>110723</v>
      </c>
      <c r="C22" s="257" t="s">
        <v>1588</v>
      </c>
      <c r="D22" s="236" t="s">
        <v>1589</v>
      </c>
      <c r="E22" s="236">
        <v>300</v>
      </c>
      <c r="F22" s="1059">
        <v>58.14</v>
      </c>
      <c r="G22" s="967"/>
      <c r="H22" s="965"/>
      <c r="I22" s="965"/>
      <c r="J22" s="965"/>
      <c r="K22" s="965"/>
      <c r="L22" s="965"/>
      <c r="M22" s="400"/>
      <c r="N22" s="400"/>
      <c r="O22" s="401"/>
      <c r="P22" s="233">
        <f t="shared" si="0"/>
        <v>0</v>
      </c>
      <c r="Q22" s="232">
        <f t="shared" si="1"/>
        <v>0</v>
      </c>
      <c r="R22" s="231">
        <f t="shared" si="2"/>
        <v>0</v>
      </c>
      <c r="S22" s="256">
        <v>0</v>
      </c>
      <c r="T22" s="1364"/>
      <c r="U22" s="381">
        <f t="shared" si="3"/>
        <v>58.14</v>
      </c>
    </row>
    <row r="23" spans="2:23" ht="19.5" customHeight="1" x14ac:dyDescent="0.25">
      <c r="B23" s="239">
        <v>110859</v>
      </c>
      <c r="C23" s="237" t="s">
        <v>1590</v>
      </c>
      <c r="D23" s="236" t="s">
        <v>1591</v>
      </c>
      <c r="E23" s="236">
        <v>96</v>
      </c>
      <c r="F23" s="1059">
        <v>39.75</v>
      </c>
      <c r="G23" s="967"/>
      <c r="H23" s="965"/>
      <c r="I23" s="965"/>
      <c r="J23" s="965"/>
      <c r="K23" s="965"/>
      <c r="L23" s="965"/>
      <c r="M23" s="965"/>
      <c r="N23" s="965"/>
      <c r="O23" s="966"/>
      <c r="P23" s="233">
        <f t="shared" si="0"/>
        <v>0</v>
      </c>
      <c r="Q23" s="232">
        <f t="shared" si="1"/>
        <v>0</v>
      </c>
      <c r="R23" s="231">
        <f t="shared" si="2"/>
        <v>0</v>
      </c>
      <c r="S23" s="256">
        <v>0</v>
      </c>
      <c r="T23" s="1364"/>
      <c r="U23" s="381">
        <f t="shared" si="3"/>
        <v>39.75</v>
      </c>
    </row>
    <row r="24" spans="2:23" ht="19.5" customHeight="1" x14ac:dyDescent="0.25">
      <c r="B24" s="264">
        <v>110860</v>
      </c>
      <c r="C24" s="235" t="s">
        <v>1592</v>
      </c>
      <c r="D24" s="234" t="s">
        <v>1593</v>
      </c>
      <c r="E24" s="234">
        <v>192</v>
      </c>
      <c r="F24" s="1059">
        <v>49.35</v>
      </c>
      <c r="G24" s="967"/>
      <c r="H24" s="965"/>
      <c r="I24" s="965"/>
      <c r="J24" s="965"/>
      <c r="K24" s="965"/>
      <c r="L24" s="965"/>
      <c r="M24" s="965"/>
      <c r="N24" s="965"/>
      <c r="O24" s="966"/>
      <c r="P24" s="290">
        <f t="shared" si="0"/>
        <v>0</v>
      </c>
      <c r="Q24" s="289">
        <f t="shared" si="1"/>
        <v>0</v>
      </c>
      <c r="R24" s="288">
        <f t="shared" si="2"/>
        <v>0</v>
      </c>
      <c r="S24" s="382">
        <v>0</v>
      </c>
      <c r="T24" s="1364"/>
      <c r="U24" s="383">
        <f t="shared" si="3"/>
        <v>49.35</v>
      </c>
    </row>
    <row r="25" spans="2:23" ht="19.5" customHeight="1" thickBot="1" x14ac:dyDescent="0.3">
      <c r="B25" s="230">
        <v>111643</v>
      </c>
      <c r="C25" s="291" t="s">
        <v>1594</v>
      </c>
      <c r="D25" s="270" t="s">
        <v>1595</v>
      </c>
      <c r="E25" s="228">
        <v>250</v>
      </c>
      <c r="F25" s="1060">
        <v>124.36</v>
      </c>
      <c r="G25" s="971"/>
      <c r="H25" s="972"/>
      <c r="I25" s="972"/>
      <c r="J25" s="971"/>
      <c r="K25" s="972"/>
      <c r="L25" s="972"/>
      <c r="M25" s="404"/>
      <c r="N25" s="404"/>
      <c r="O25" s="405"/>
      <c r="P25" s="227">
        <f t="shared" si="0"/>
        <v>0</v>
      </c>
      <c r="Q25" s="226">
        <f t="shared" si="1"/>
        <v>0</v>
      </c>
      <c r="R25" s="225">
        <f t="shared" si="2"/>
        <v>0</v>
      </c>
      <c r="S25" s="246">
        <v>0</v>
      </c>
      <c r="T25" s="1365"/>
      <c r="U25" s="384">
        <f t="shared" si="3"/>
        <v>124.36</v>
      </c>
    </row>
    <row r="26" spans="2:23" ht="20.25" thickTop="1" thickBot="1" x14ac:dyDescent="0.3">
      <c r="B26" s="287"/>
      <c r="C26" s="286"/>
      <c r="D26" s="285"/>
      <c r="E26" s="285"/>
      <c r="F26" s="284"/>
      <c r="G26" s="283"/>
      <c r="H26" s="283"/>
      <c r="I26" s="283"/>
      <c r="J26" s="283"/>
      <c r="K26" s="283"/>
      <c r="L26" s="283"/>
      <c r="M26" s="283"/>
      <c r="N26" s="283"/>
      <c r="O26" s="283"/>
      <c r="P26" s="282"/>
      <c r="Q26" s="281"/>
      <c r="R26" s="280"/>
      <c r="S26" s="280"/>
      <c r="T26" s="385"/>
      <c r="U26" s="279"/>
    </row>
    <row r="27" spans="2:23" ht="16.5" thickTop="1" thickBot="1" x14ac:dyDescent="0.3">
      <c r="B27" s="1372" t="s">
        <v>1596</v>
      </c>
      <c r="C27" s="1373"/>
      <c r="D27" s="1373"/>
      <c r="E27" s="1373"/>
      <c r="F27" s="1373"/>
      <c r="G27" s="1373"/>
      <c r="H27" s="1373"/>
      <c r="I27" s="1373"/>
      <c r="J27" s="1373"/>
      <c r="K27" s="1373"/>
      <c r="L27" s="1373"/>
      <c r="M27" s="1373"/>
      <c r="N27" s="1373"/>
      <c r="O27" s="1373"/>
      <c r="P27" s="1373"/>
      <c r="Q27" s="1373"/>
      <c r="R27" s="1373"/>
      <c r="S27" s="1373"/>
      <c r="T27" s="1373"/>
      <c r="U27" s="1374"/>
    </row>
    <row r="28" spans="2:23" ht="32.25" customHeight="1" x14ac:dyDescent="0.25">
      <c r="B28" s="292">
        <v>100134</v>
      </c>
      <c r="C28" s="267" t="s">
        <v>1597</v>
      </c>
      <c r="D28" s="266" t="s">
        <v>1598</v>
      </c>
      <c r="E28" s="266">
        <v>557</v>
      </c>
      <c r="F28" s="1058">
        <v>185.92</v>
      </c>
      <c r="G28" s="960"/>
      <c r="H28" s="961"/>
      <c r="I28" s="961"/>
      <c r="J28" s="961"/>
      <c r="K28" s="961"/>
      <c r="L28" s="961"/>
      <c r="M28" s="961"/>
      <c r="N28" s="961"/>
      <c r="O28" s="962"/>
      <c r="P28" s="242">
        <f>SUM(G28:O28)</f>
        <v>0</v>
      </c>
      <c r="Q28" s="241">
        <f>P28*E28</f>
        <v>0</v>
      </c>
      <c r="R28" s="265">
        <f>$F28*$P28</f>
        <v>0</v>
      </c>
      <c r="S28" s="265">
        <v>0</v>
      </c>
      <c r="T28" s="1363" t="str">
        <f>_xlfn.CONCAT("$",'Total Sheet'!B34," per case for public LEAS / estimated $",'Total Sheet'!B35," for Nonpublic LEAs")</f>
        <v>$2.30 per case for public LEAS / estimated $5.36 for Nonpublic LEAs</v>
      </c>
      <c r="U28" s="386">
        <f>F28</f>
        <v>185.92</v>
      </c>
    </row>
    <row r="29" spans="2:23" ht="32.25" customHeight="1" x14ac:dyDescent="0.25">
      <c r="B29" s="239">
        <v>100158</v>
      </c>
      <c r="C29" s="237" t="s">
        <v>1599</v>
      </c>
      <c r="D29" s="236" t="s">
        <v>1600</v>
      </c>
      <c r="E29" s="236">
        <v>478</v>
      </c>
      <c r="F29" s="1059">
        <v>202.83</v>
      </c>
      <c r="G29" s="967"/>
      <c r="H29" s="965"/>
      <c r="I29" s="965"/>
      <c r="J29" s="965"/>
      <c r="K29" s="965"/>
      <c r="L29" s="965"/>
      <c r="M29" s="965"/>
      <c r="N29" s="965"/>
      <c r="O29" s="966"/>
      <c r="P29" s="233">
        <f>SUM(G29:O29)</f>
        <v>0</v>
      </c>
      <c r="Q29" s="232">
        <f>P29*E29</f>
        <v>0</v>
      </c>
      <c r="R29" s="256">
        <f>$F29*$P29</f>
        <v>0</v>
      </c>
      <c r="S29" s="256">
        <v>0</v>
      </c>
      <c r="T29" s="1364"/>
      <c r="U29" s="381">
        <f>F29</f>
        <v>202.83</v>
      </c>
    </row>
    <row r="30" spans="2:23" ht="32.25" customHeight="1" thickBot="1" x14ac:dyDescent="0.3">
      <c r="B30" s="278">
        <v>110711</v>
      </c>
      <c r="C30" s="1052" t="s">
        <v>1601</v>
      </c>
      <c r="D30" s="1053" t="s">
        <v>1600</v>
      </c>
      <c r="E30" s="1053">
        <v>291</v>
      </c>
      <c r="F30" s="398">
        <v>236.56</v>
      </c>
      <c r="G30" s="971"/>
      <c r="H30" s="972"/>
      <c r="I30" s="972"/>
      <c r="J30" s="972"/>
      <c r="K30" s="972"/>
      <c r="L30" s="972"/>
      <c r="M30" s="972"/>
      <c r="N30" s="972"/>
      <c r="O30" s="973"/>
      <c r="P30" s="227">
        <f>SUM(G30:O30)</f>
        <v>0</v>
      </c>
      <c r="Q30" s="226">
        <f>P30*E30</f>
        <v>0</v>
      </c>
      <c r="R30" s="246">
        <f>$F30*$P30</f>
        <v>0</v>
      </c>
      <c r="S30" s="246">
        <v>0</v>
      </c>
      <c r="T30" s="1365"/>
      <c r="U30" s="384">
        <f>F30</f>
        <v>236.56</v>
      </c>
      <c r="W30" s="387"/>
    </row>
    <row r="31" spans="2:23" ht="20.25" thickTop="1" thickBot="1" x14ac:dyDescent="0.3">
      <c r="B31" s="277"/>
      <c r="C31" s="223"/>
      <c r="D31" s="222"/>
      <c r="E31" s="222"/>
      <c r="F31" s="276"/>
      <c r="G31" s="211"/>
      <c r="H31" s="211"/>
      <c r="I31" s="211"/>
      <c r="J31" s="211"/>
      <c r="K31" s="211"/>
      <c r="L31" s="211"/>
      <c r="M31" s="211"/>
      <c r="N31" s="211"/>
      <c r="O31" s="211"/>
      <c r="P31" s="275"/>
      <c r="Q31" s="274"/>
      <c r="R31" s="273"/>
      <c r="S31" s="273"/>
      <c r="T31" s="273"/>
      <c r="U31" s="272"/>
    </row>
    <row r="32" spans="2:23" ht="18.75" customHeight="1" thickTop="1" thickBot="1" x14ac:dyDescent="0.3">
      <c r="B32" s="1375" t="s">
        <v>1495</v>
      </c>
      <c r="C32" s="1376"/>
      <c r="D32" s="1376"/>
      <c r="E32" s="1376"/>
      <c r="F32" s="1376"/>
      <c r="G32" s="1376"/>
      <c r="H32" s="1376"/>
      <c r="I32" s="1376"/>
      <c r="J32" s="1376"/>
      <c r="K32" s="1376"/>
      <c r="L32" s="1376"/>
      <c r="M32" s="1376"/>
      <c r="N32" s="1376"/>
      <c r="O32" s="1376"/>
      <c r="P32" s="1376"/>
      <c r="Q32" s="1376"/>
      <c r="R32" s="1376"/>
      <c r="S32" s="1376"/>
      <c r="T32" s="1376"/>
      <c r="U32" s="1377"/>
    </row>
    <row r="33" spans="2:21" ht="47.25" customHeight="1" x14ac:dyDescent="0.25">
      <c r="B33" s="388">
        <v>100187</v>
      </c>
      <c r="C33" s="267" t="s">
        <v>1602</v>
      </c>
      <c r="D33" s="389" t="s">
        <v>1603</v>
      </c>
      <c r="E33" s="390">
        <v>525</v>
      </c>
      <c r="F33" s="1058">
        <v>98.44</v>
      </c>
      <c r="G33" s="974"/>
      <c r="H33" s="975"/>
      <c r="I33" s="975"/>
      <c r="J33" s="975"/>
      <c r="K33" s="975"/>
      <c r="L33" s="975"/>
      <c r="M33" s="975"/>
      <c r="N33" s="975"/>
      <c r="O33" s="976"/>
      <c r="P33" s="242">
        <f>SUM(G33:O33)</f>
        <v>0</v>
      </c>
      <c r="Q33" s="241">
        <f>P33*E33</f>
        <v>0</v>
      </c>
      <c r="R33" s="265">
        <f>$F33*$P33</f>
        <v>0</v>
      </c>
      <c r="S33" s="265">
        <v>0</v>
      </c>
      <c r="T33" s="1363" t="str">
        <f>_xlfn.CONCAT("$",'Total Sheet'!B34," per case for public LEAS / estimated $",'Total Sheet'!B35," for Nonpublic LEAs")</f>
        <v>$2.30 per case for public LEAS / estimated $5.36 for Nonpublic LEAs</v>
      </c>
      <c r="U33" s="386">
        <f>F33</f>
        <v>98.44</v>
      </c>
    </row>
    <row r="34" spans="2:21" ht="47.25" customHeight="1" thickBot="1" x14ac:dyDescent="0.3">
      <c r="B34" s="247">
        <v>110730</v>
      </c>
      <c r="C34" s="229" t="s">
        <v>1604</v>
      </c>
      <c r="D34" s="228" t="s">
        <v>1605</v>
      </c>
      <c r="E34" s="228">
        <v>320</v>
      </c>
      <c r="F34" s="1060">
        <v>108.53</v>
      </c>
      <c r="G34" s="971"/>
      <c r="H34" s="972"/>
      <c r="I34" s="972"/>
      <c r="J34" s="972"/>
      <c r="K34" s="972"/>
      <c r="L34" s="972"/>
      <c r="M34" s="972"/>
      <c r="N34" s="972"/>
      <c r="O34" s="973"/>
      <c r="P34" s="227">
        <f>SUM(G34:O34)</f>
        <v>0</v>
      </c>
      <c r="Q34" s="226">
        <f>P34*E34</f>
        <v>0</v>
      </c>
      <c r="R34" s="246">
        <f>$F34*$P34</f>
        <v>0</v>
      </c>
      <c r="S34" s="246">
        <v>0</v>
      </c>
      <c r="T34" s="1365"/>
      <c r="U34" s="384">
        <f>F34</f>
        <v>108.53</v>
      </c>
    </row>
    <row r="35" spans="2:21" ht="16.5" thickTop="1" thickBot="1" x14ac:dyDescent="0.3">
      <c r="B35" s="75"/>
      <c r="U35" s="74"/>
    </row>
    <row r="36" spans="2:21" ht="16.5" thickTop="1" thickBot="1" x14ac:dyDescent="0.3">
      <c r="B36" s="1405" t="s">
        <v>1606</v>
      </c>
      <c r="C36" s="1406"/>
      <c r="D36" s="1406"/>
      <c r="E36" s="1406"/>
      <c r="F36" s="1406"/>
      <c r="G36" s="1406"/>
      <c r="H36" s="1406"/>
      <c r="I36" s="1406"/>
      <c r="J36" s="1406"/>
      <c r="K36" s="1406"/>
      <c r="L36" s="1406"/>
      <c r="M36" s="1406"/>
      <c r="N36" s="1406"/>
      <c r="O36" s="1406"/>
      <c r="P36" s="1406"/>
      <c r="Q36" s="1406"/>
      <c r="R36" s="1406"/>
      <c r="S36" s="1406"/>
      <c r="T36" s="1406"/>
      <c r="U36" s="1407"/>
    </row>
    <row r="37" spans="2:21" ht="35.25" customHeight="1" x14ac:dyDescent="0.25">
      <c r="B37" s="292">
        <v>100101</v>
      </c>
      <c r="C37" s="267" t="s">
        <v>1607</v>
      </c>
      <c r="D37" s="266" t="s">
        <v>1605</v>
      </c>
      <c r="E37" s="266">
        <v>640</v>
      </c>
      <c r="F37" s="1058">
        <v>134.18</v>
      </c>
      <c r="G37" s="960"/>
      <c r="H37" s="961"/>
      <c r="I37" s="961"/>
      <c r="J37" s="961"/>
      <c r="K37" s="961"/>
      <c r="L37" s="961"/>
      <c r="M37" s="961"/>
      <c r="N37" s="961"/>
      <c r="O37" s="962"/>
      <c r="P37" s="242">
        <f t="shared" ref="P37:P39" si="4">SUM(G37:O37)</f>
        <v>0</v>
      </c>
      <c r="Q37" s="241">
        <f t="shared" ref="Q37:Q39" si="5">P37*E37</f>
        <v>0</v>
      </c>
      <c r="R37" s="265">
        <f t="shared" ref="R37:R39" si="6">$F37*$P37</f>
        <v>0</v>
      </c>
      <c r="S37" s="265">
        <v>0</v>
      </c>
      <c r="T37" s="1363" t="str">
        <f>_xlfn.CONCAT("$",'Total Sheet'!B34," per case for public LEAS / estimated $",'Total Sheet'!B35," for Nonpublic LEAs")</f>
        <v>$2.30 per case for public LEAS / estimated $5.36 for Nonpublic LEAs</v>
      </c>
      <c r="U37" s="386">
        <f t="shared" ref="U37:U39" si="7">F37</f>
        <v>134.18</v>
      </c>
    </row>
    <row r="38" spans="2:21" ht="35.25" customHeight="1" x14ac:dyDescent="0.25">
      <c r="B38" s="239">
        <v>100117</v>
      </c>
      <c r="C38" s="271" t="s">
        <v>1608</v>
      </c>
      <c r="D38" s="236" t="s">
        <v>1609</v>
      </c>
      <c r="E38" s="236">
        <v>282</v>
      </c>
      <c r="F38" s="1059">
        <v>81.59</v>
      </c>
      <c r="G38" s="967"/>
      <c r="H38" s="965"/>
      <c r="I38" s="965"/>
      <c r="J38" s="965"/>
      <c r="K38" s="965"/>
      <c r="L38" s="965"/>
      <c r="M38" s="965"/>
      <c r="N38" s="965"/>
      <c r="O38" s="966"/>
      <c r="P38" s="233">
        <f t="shared" si="4"/>
        <v>0</v>
      </c>
      <c r="Q38" s="232">
        <f t="shared" si="5"/>
        <v>0</v>
      </c>
      <c r="R38" s="256">
        <f t="shared" si="6"/>
        <v>0</v>
      </c>
      <c r="S38" s="256">
        <v>0</v>
      </c>
      <c r="T38" s="1364"/>
      <c r="U38" s="381">
        <f t="shared" si="7"/>
        <v>81.59</v>
      </c>
    </row>
    <row r="39" spans="2:21" ht="35.25" customHeight="1" thickBot="1" x14ac:dyDescent="0.3">
      <c r="B39" s="247">
        <v>111900</v>
      </c>
      <c r="C39" s="229" t="s">
        <v>1610</v>
      </c>
      <c r="D39" s="228" t="s">
        <v>1611</v>
      </c>
      <c r="E39" s="228">
        <v>448</v>
      </c>
      <c r="F39" s="1060">
        <v>164.71</v>
      </c>
      <c r="G39" s="971"/>
      <c r="H39" s="972"/>
      <c r="I39" s="972"/>
      <c r="J39" s="972"/>
      <c r="K39" s="972"/>
      <c r="L39" s="972"/>
      <c r="M39" s="972"/>
      <c r="N39" s="972"/>
      <c r="O39" s="973"/>
      <c r="P39" s="227">
        <f t="shared" si="4"/>
        <v>0</v>
      </c>
      <c r="Q39" s="226">
        <f t="shared" si="5"/>
        <v>0</v>
      </c>
      <c r="R39" s="246">
        <f t="shared" si="6"/>
        <v>0</v>
      </c>
      <c r="S39" s="246">
        <v>0</v>
      </c>
      <c r="T39" s="1365"/>
      <c r="U39" s="384">
        <f t="shared" si="7"/>
        <v>164.71</v>
      </c>
    </row>
    <row r="40" spans="2:21" ht="16.5" thickTop="1" thickBot="1" x14ac:dyDescent="0.3">
      <c r="B40" s="75"/>
      <c r="U40" s="74"/>
    </row>
    <row r="41" spans="2:21" ht="16.5" thickTop="1" thickBot="1" x14ac:dyDescent="0.3">
      <c r="B41" s="1408" t="s">
        <v>1504</v>
      </c>
      <c r="C41" s="1409"/>
      <c r="D41" s="1409"/>
      <c r="E41" s="1409"/>
      <c r="F41" s="1409"/>
      <c r="G41" s="1409"/>
      <c r="H41" s="1409"/>
      <c r="I41" s="1409"/>
      <c r="J41" s="1409"/>
      <c r="K41" s="1409"/>
      <c r="L41" s="1409"/>
      <c r="M41" s="1409"/>
      <c r="N41" s="1409"/>
      <c r="O41" s="1409"/>
      <c r="P41" s="1409"/>
      <c r="Q41" s="1409"/>
      <c r="R41" s="1409"/>
      <c r="S41" s="1409"/>
      <c r="T41" s="1409"/>
      <c r="U41" s="1410"/>
    </row>
    <row r="42" spans="2:21" ht="22.5" customHeight="1" x14ac:dyDescent="0.25">
      <c r="B42" s="394">
        <v>100003</v>
      </c>
      <c r="C42" s="406" t="s">
        <v>1612</v>
      </c>
      <c r="D42" s="391" t="s">
        <v>1593</v>
      </c>
      <c r="E42" s="266">
        <v>480</v>
      </c>
      <c r="F42" s="1058">
        <v>66.459999999999994</v>
      </c>
      <c r="G42" s="960"/>
      <c r="H42" s="961"/>
      <c r="I42" s="961"/>
      <c r="J42" s="961"/>
      <c r="K42" s="961"/>
      <c r="L42" s="961"/>
      <c r="M42" s="961"/>
      <c r="N42" s="407"/>
      <c r="O42" s="408"/>
      <c r="P42" s="242">
        <f>SUM(G42:O42)</f>
        <v>0</v>
      </c>
      <c r="Q42" s="241">
        <f>P42*E42</f>
        <v>0</v>
      </c>
      <c r="R42" s="265">
        <f>$F42*$P42</f>
        <v>0</v>
      </c>
      <c r="S42" s="265">
        <v>0</v>
      </c>
      <c r="T42" s="1363" t="str">
        <f>_xlfn.CONCAT("$",'Total Sheet'!B34," per case for public LEAS / estimated $",'Total Sheet'!B35," for Nonpublic LEAs")</f>
        <v>$2.30 per case for public LEAS / estimated $5.36 for Nonpublic LEAs</v>
      </c>
      <c r="U42" s="386">
        <f>F42</f>
        <v>66.459999999999994</v>
      </c>
    </row>
    <row r="43" spans="2:21" ht="22.5" customHeight="1" x14ac:dyDescent="0.25">
      <c r="B43" s="239">
        <v>100018</v>
      </c>
      <c r="C43" s="237" t="s">
        <v>1613</v>
      </c>
      <c r="D43" s="236" t="s">
        <v>1614</v>
      </c>
      <c r="E43" s="236">
        <v>480</v>
      </c>
      <c r="F43" s="1059">
        <v>73.83</v>
      </c>
      <c r="G43" s="967"/>
      <c r="H43" s="965"/>
      <c r="I43" s="965"/>
      <c r="J43" s="965"/>
      <c r="K43" s="965"/>
      <c r="L43" s="965"/>
      <c r="M43" s="965"/>
      <c r="N43" s="402"/>
      <c r="O43" s="403"/>
      <c r="P43" s="233">
        <f>SUM(G43:O43)</f>
        <v>0</v>
      </c>
      <c r="Q43" s="232">
        <f>P43*E43</f>
        <v>0</v>
      </c>
      <c r="R43" s="256">
        <f>$F43*$P43</f>
        <v>0</v>
      </c>
      <c r="S43" s="256">
        <v>0</v>
      </c>
      <c r="T43" s="1364"/>
      <c r="U43" s="381">
        <f>F43</f>
        <v>73.83</v>
      </c>
    </row>
    <row r="44" spans="2:21" ht="22.5" customHeight="1" x14ac:dyDescent="0.25">
      <c r="B44" s="239">
        <v>100021</v>
      </c>
      <c r="C44" s="237" t="s">
        <v>1615</v>
      </c>
      <c r="D44" s="236" t="s">
        <v>1616</v>
      </c>
      <c r="E44" s="236">
        <v>480</v>
      </c>
      <c r="F44" s="1059">
        <v>68.64</v>
      </c>
      <c r="G44" s="967"/>
      <c r="H44" s="965"/>
      <c r="I44" s="965"/>
      <c r="J44" s="965"/>
      <c r="K44" s="965"/>
      <c r="L44" s="965"/>
      <c r="M44" s="965"/>
      <c r="N44" s="402"/>
      <c r="O44" s="403"/>
      <c r="P44" s="233">
        <f>SUM(G44:O44)</f>
        <v>0</v>
      </c>
      <c r="Q44" s="232">
        <f>P44*E44</f>
        <v>0</v>
      </c>
      <c r="R44" s="256">
        <f>$F44*$P44</f>
        <v>0</v>
      </c>
      <c r="S44" s="256">
        <v>0</v>
      </c>
      <c r="T44" s="1364"/>
      <c r="U44" s="381">
        <f>F44</f>
        <v>68.64</v>
      </c>
    </row>
    <row r="45" spans="2:21" ht="22.5" customHeight="1" thickBot="1" x14ac:dyDescent="0.3">
      <c r="B45" s="269">
        <v>110396</v>
      </c>
      <c r="C45" s="229" t="s">
        <v>1617</v>
      </c>
      <c r="D45" s="228" t="s">
        <v>1618</v>
      </c>
      <c r="E45" s="228">
        <v>360</v>
      </c>
      <c r="F45" s="1060">
        <v>64.27</v>
      </c>
      <c r="G45" s="977"/>
      <c r="H45" s="972"/>
      <c r="I45" s="972"/>
      <c r="J45" s="972"/>
      <c r="K45" s="409"/>
      <c r="L45" s="972"/>
      <c r="M45" s="972"/>
      <c r="N45" s="409"/>
      <c r="O45" s="410"/>
      <c r="P45" s="227">
        <f>SUM(G45:O45)</f>
        <v>0</v>
      </c>
      <c r="Q45" s="226">
        <f>P45*E45</f>
        <v>0</v>
      </c>
      <c r="R45" s="246">
        <f>$F45*$P45</f>
        <v>0</v>
      </c>
      <c r="S45" s="246">
        <v>0</v>
      </c>
      <c r="T45" s="1365"/>
      <c r="U45" s="384">
        <f>F45</f>
        <v>64.27</v>
      </c>
    </row>
    <row r="46" spans="2:21" ht="16.5" thickTop="1" thickBot="1" x14ac:dyDescent="0.3">
      <c r="B46" s="75"/>
      <c r="U46" s="74"/>
    </row>
    <row r="47" spans="2:21" ht="16.5" thickTop="1" thickBot="1" x14ac:dyDescent="0.3">
      <c r="B47" s="1414" t="s">
        <v>1619</v>
      </c>
      <c r="C47" s="1415"/>
      <c r="D47" s="1415"/>
      <c r="E47" s="1415"/>
      <c r="F47" s="1415"/>
      <c r="G47" s="1415"/>
      <c r="H47" s="1415"/>
      <c r="I47" s="1415"/>
      <c r="J47" s="1415"/>
      <c r="K47" s="1415"/>
      <c r="L47" s="1415"/>
      <c r="M47" s="1415"/>
      <c r="N47" s="1415"/>
      <c r="O47" s="1415"/>
      <c r="P47" s="1415"/>
      <c r="Q47" s="1415"/>
      <c r="R47" s="1415"/>
      <c r="S47" s="1415"/>
      <c r="T47" s="1416"/>
      <c r="U47" s="1417"/>
    </row>
    <row r="48" spans="2:21" ht="18.75" x14ac:dyDescent="0.25">
      <c r="B48" s="268">
        <v>100400</v>
      </c>
      <c r="C48" s="267" t="s">
        <v>1620</v>
      </c>
      <c r="D48" s="266" t="s">
        <v>1621</v>
      </c>
      <c r="E48" s="266">
        <v>0</v>
      </c>
      <c r="F48" s="1058">
        <v>12.37</v>
      </c>
      <c r="G48" s="978"/>
      <c r="H48" s="961"/>
      <c r="I48" s="961"/>
      <c r="J48" s="961"/>
      <c r="K48" s="961"/>
      <c r="L48" s="961"/>
      <c r="M48" s="961"/>
      <c r="N48" s="407"/>
      <c r="O48" s="408"/>
      <c r="P48" s="242">
        <f t="shared" ref="P48:P54" si="8">SUM(G48:O48)</f>
        <v>0</v>
      </c>
      <c r="Q48" s="241">
        <f t="shared" ref="Q48:Q54" si="9">P48*E48</f>
        <v>0</v>
      </c>
      <c r="R48" s="265">
        <f t="shared" ref="R48:R54" si="10">$F48*$P48</f>
        <v>0</v>
      </c>
      <c r="S48" s="265">
        <v>0</v>
      </c>
      <c r="T48" s="1363" t="str">
        <f>_xlfn.CONCAT("$",'Total Sheet'!B34," per case for public LEAS / estimated $",'Total Sheet'!B35," for Nonpublic LEAs")</f>
        <v>$2.30 per case for public LEAS / estimated $5.36 for Nonpublic LEAs</v>
      </c>
      <c r="U48" s="386">
        <f t="shared" ref="U48:U54" si="11">F48</f>
        <v>12.37</v>
      </c>
    </row>
    <row r="49" spans="2:21" ht="18.75" x14ac:dyDescent="0.25">
      <c r="B49" s="239">
        <v>100425</v>
      </c>
      <c r="C49" s="237" t="s">
        <v>1622</v>
      </c>
      <c r="D49" s="236" t="s">
        <v>1623</v>
      </c>
      <c r="E49" s="236">
        <v>212</v>
      </c>
      <c r="F49" s="1059">
        <v>20.8</v>
      </c>
      <c r="G49" s="963"/>
      <c r="H49" s="965"/>
      <c r="I49" s="965"/>
      <c r="J49" s="965"/>
      <c r="K49" s="965"/>
      <c r="L49" s="965"/>
      <c r="M49" s="965"/>
      <c r="N49" s="400"/>
      <c r="O49" s="401"/>
      <c r="P49" s="233">
        <f t="shared" si="8"/>
        <v>0</v>
      </c>
      <c r="Q49" s="232">
        <f t="shared" si="9"/>
        <v>0</v>
      </c>
      <c r="R49" s="256">
        <f t="shared" si="10"/>
        <v>0</v>
      </c>
      <c r="S49" s="256">
        <v>0</v>
      </c>
      <c r="T49" s="1364"/>
      <c r="U49" s="381">
        <f t="shared" si="11"/>
        <v>20.8</v>
      </c>
    </row>
    <row r="50" spans="2:21" ht="18.75" x14ac:dyDescent="0.25">
      <c r="B50" s="239">
        <v>100465</v>
      </c>
      <c r="C50" s="237" t="s">
        <v>1624</v>
      </c>
      <c r="D50" s="236" t="s">
        <v>1625</v>
      </c>
      <c r="E50" s="236">
        <v>204</v>
      </c>
      <c r="F50" s="1059">
        <v>22.32</v>
      </c>
      <c r="G50" s="963"/>
      <c r="H50" s="965"/>
      <c r="I50" s="965"/>
      <c r="J50" s="965"/>
      <c r="K50" s="400"/>
      <c r="L50" s="400"/>
      <c r="M50" s="400"/>
      <c r="N50" s="402"/>
      <c r="O50" s="403"/>
      <c r="P50" s="233">
        <f t="shared" si="8"/>
        <v>0</v>
      </c>
      <c r="Q50" s="232">
        <f t="shared" si="9"/>
        <v>0</v>
      </c>
      <c r="R50" s="256">
        <f t="shared" si="10"/>
        <v>0</v>
      </c>
      <c r="S50" s="256">
        <v>0</v>
      </c>
      <c r="T50" s="1364"/>
      <c r="U50" s="381">
        <f t="shared" si="11"/>
        <v>22.32</v>
      </c>
    </row>
    <row r="51" spans="2:21" ht="18.75" x14ac:dyDescent="0.25">
      <c r="B51" s="239">
        <v>100494</v>
      </c>
      <c r="C51" s="237" t="s">
        <v>1626</v>
      </c>
      <c r="D51" s="236" t="s">
        <v>1627</v>
      </c>
      <c r="E51" s="236">
        <v>87</v>
      </c>
      <c r="F51" s="1059">
        <v>12.63</v>
      </c>
      <c r="G51" s="963"/>
      <c r="H51" s="965"/>
      <c r="I51" s="965"/>
      <c r="J51" s="965"/>
      <c r="K51" s="965"/>
      <c r="L51" s="965"/>
      <c r="M51" s="400"/>
      <c r="N51" s="400"/>
      <c r="O51" s="401"/>
      <c r="P51" s="233">
        <f t="shared" si="8"/>
        <v>0</v>
      </c>
      <c r="Q51" s="232">
        <f t="shared" si="9"/>
        <v>0</v>
      </c>
      <c r="R51" s="256">
        <f t="shared" si="10"/>
        <v>0</v>
      </c>
      <c r="S51" s="256">
        <v>0</v>
      </c>
      <c r="T51" s="1364"/>
      <c r="U51" s="381">
        <f t="shared" si="11"/>
        <v>12.63</v>
      </c>
    </row>
    <row r="52" spans="2:21" ht="18.75" x14ac:dyDescent="0.25">
      <c r="B52" s="259">
        <v>100500</v>
      </c>
      <c r="C52" s="237" t="s">
        <v>1628</v>
      </c>
      <c r="D52" s="236" t="s">
        <v>1629</v>
      </c>
      <c r="E52" s="236">
        <v>744</v>
      </c>
      <c r="F52" s="1059">
        <v>29.51</v>
      </c>
      <c r="G52" s="963"/>
      <c r="H52" s="965"/>
      <c r="I52" s="965"/>
      <c r="J52" s="965"/>
      <c r="K52" s="965"/>
      <c r="L52" s="965"/>
      <c r="M52" s="400"/>
      <c r="N52" s="400"/>
      <c r="O52" s="401"/>
      <c r="P52" s="233">
        <f t="shared" si="8"/>
        <v>0</v>
      </c>
      <c r="Q52" s="232">
        <f t="shared" si="9"/>
        <v>0</v>
      </c>
      <c r="R52" s="256">
        <f t="shared" si="10"/>
        <v>0</v>
      </c>
      <c r="S52" s="256">
        <v>0</v>
      </c>
      <c r="T52" s="1364"/>
      <c r="U52" s="381">
        <f t="shared" si="11"/>
        <v>29.51</v>
      </c>
    </row>
    <row r="53" spans="2:21" ht="18.75" x14ac:dyDescent="0.25">
      <c r="B53" s="239">
        <v>110393</v>
      </c>
      <c r="C53" s="237" t="s">
        <v>1630</v>
      </c>
      <c r="D53" s="236" t="s">
        <v>1631</v>
      </c>
      <c r="E53" s="236">
        <v>144</v>
      </c>
      <c r="F53" s="1059">
        <v>17.86</v>
      </c>
      <c r="G53" s="963"/>
      <c r="H53" s="965"/>
      <c r="I53" s="965"/>
      <c r="J53" s="965"/>
      <c r="K53" s="965"/>
      <c r="L53" s="965"/>
      <c r="M53" s="965"/>
      <c r="N53" s="400"/>
      <c r="O53" s="401"/>
      <c r="P53" s="233">
        <f t="shared" si="8"/>
        <v>0</v>
      </c>
      <c r="Q53" s="232">
        <f t="shared" si="9"/>
        <v>0</v>
      </c>
      <c r="R53" s="256">
        <f t="shared" si="10"/>
        <v>0</v>
      </c>
      <c r="S53" s="256">
        <v>0</v>
      </c>
      <c r="T53" s="1364"/>
      <c r="U53" s="381">
        <f t="shared" si="11"/>
        <v>17.86</v>
      </c>
    </row>
    <row r="54" spans="2:21" ht="19.5" thickBot="1" x14ac:dyDescent="0.3">
      <c r="B54" s="247">
        <v>110501</v>
      </c>
      <c r="C54" s="229" t="s">
        <v>1632</v>
      </c>
      <c r="D54" s="228" t="s">
        <v>1623</v>
      </c>
      <c r="E54" s="228">
        <v>160</v>
      </c>
      <c r="F54" s="1060">
        <v>27.5</v>
      </c>
      <c r="G54" s="977"/>
      <c r="H54" s="972"/>
      <c r="I54" s="972"/>
      <c r="J54" s="972"/>
      <c r="K54" s="972"/>
      <c r="L54" s="404"/>
      <c r="M54" s="404"/>
      <c r="N54" s="404"/>
      <c r="O54" s="405"/>
      <c r="P54" s="227">
        <f t="shared" si="8"/>
        <v>0</v>
      </c>
      <c r="Q54" s="226">
        <f t="shared" si="9"/>
        <v>0</v>
      </c>
      <c r="R54" s="246">
        <f t="shared" si="10"/>
        <v>0</v>
      </c>
      <c r="S54" s="246">
        <v>0</v>
      </c>
      <c r="T54" s="1365"/>
      <c r="U54" s="384">
        <f t="shared" si="11"/>
        <v>27.5</v>
      </c>
    </row>
    <row r="55" spans="2:21" ht="16.5" thickTop="1" thickBot="1" x14ac:dyDescent="0.3">
      <c r="B55" s="263"/>
      <c r="C55" s="262"/>
      <c r="D55" s="262"/>
      <c r="E55" s="262"/>
      <c r="F55" s="262"/>
      <c r="G55" s="262"/>
      <c r="H55" s="262"/>
      <c r="I55" s="262"/>
      <c r="J55" s="262"/>
      <c r="K55" s="262"/>
      <c r="L55" s="262"/>
      <c r="M55" s="262"/>
      <c r="N55" s="262"/>
      <c r="O55" s="262"/>
      <c r="P55" s="262"/>
      <c r="Q55" s="262"/>
      <c r="R55" s="262"/>
      <c r="S55" s="262"/>
      <c r="T55" s="73"/>
      <c r="U55" s="261"/>
    </row>
    <row r="56" spans="2:21" ht="16.5" thickTop="1" thickBot="1" x14ac:dyDescent="0.3">
      <c r="B56" s="1418" t="s">
        <v>1633</v>
      </c>
      <c r="C56" s="1419"/>
      <c r="D56" s="1419"/>
      <c r="E56" s="1419"/>
      <c r="F56" s="1419"/>
      <c r="G56" s="1419"/>
      <c r="H56" s="1419"/>
      <c r="I56" s="1419"/>
      <c r="J56" s="1419"/>
      <c r="K56" s="1419"/>
      <c r="L56" s="1419"/>
      <c r="M56" s="1419"/>
      <c r="N56" s="1419"/>
      <c r="O56" s="1419"/>
      <c r="P56" s="1419"/>
      <c r="Q56" s="1419"/>
      <c r="R56" s="1419"/>
      <c r="S56" s="1419"/>
      <c r="T56" s="1419"/>
      <c r="U56" s="1420"/>
    </row>
    <row r="57" spans="2:21" ht="18.75" x14ac:dyDescent="0.25">
      <c r="B57" s="268">
        <v>100307</v>
      </c>
      <c r="C57" s="267" t="s">
        <v>1634</v>
      </c>
      <c r="D57" s="266" t="s">
        <v>1573</v>
      </c>
      <c r="E57" s="266">
        <v>136</v>
      </c>
      <c r="F57" s="1058">
        <v>16.23</v>
      </c>
      <c r="G57" s="978"/>
      <c r="H57" s="979"/>
      <c r="I57" s="979"/>
      <c r="J57" s="961"/>
      <c r="K57" s="961"/>
      <c r="L57" s="961"/>
      <c r="M57" s="961"/>
      <c r="N57" s="961"/>
      <c r="O57" s="962"/>
      <c r="P57" s="242">
        <f t="shared" ref="P57:P70" si="12">SUM(G57:O57)</f>
        <v>0</v>
      </c>
      <c r="Q57" s="241">
        <f t="shared" ref="Q57:Q70" si="13">P57*E57</f>
        <v>0</v>
      </c>
      <c r="R57" s="265">
        <f t="shared" ref="R57:R70" si="14">$F57*$P57</f>
        <v>0</v>
      </c>
      <c r="S57" s="265">
        <v>0</v>
      </c>
      <c r="T57" s="1363" t="str">
        <f>_xlfn.CONCAT("$",'Total Sheet'!B34," per case for public LEAS / estimated $",'Total Sheet'!B35," for Nonpublic LEAs")</f>
        <v>$2.30 per case for public LEAS / estimated $5.36 for Nonpublic LEAs</v>
      </c>
      <c r="U57" s="386">
        <f t="shared" ref="U57:U70" si="15">F57</f>
        <v>16.23</v>
      </c>
    </row>
    <row r="58" spans="2:21" ht="18.75" x14ac:dyDescent="0.25">
      <c r="B58" s="239">
        <v>100309</v>
      </c>
      <c r="C58" s="237" t="s">
        <v>1635</v>
      </c>
      <c r="D58" s="236" t="s">
        <v>1573</v>
      </c>
      <c r="E58" s="236">
        <v>112</v>
      </c>
      <c r="F58" s="1059">
        <v>21.78</v>
      </c>
      <c r="G58" s="963"/>
      <c r="H58" s="964"/>
      <c r="I58" s="964"/>
      <c r="J58" s="965"/>
      <c r="K58" s="965"/>
      <c r="L58" s="965"/>
      <c r="M58" s="965"/>
      <c r="N58" s="965"/>
      <c r="O58" s="966"/>
      <c r="P58" s="233">
        <f t="shared" si="12"/>
        <v>0</v>
      </c>
      <c r="Q58" s="232">
        <f t="shared" si="13"/>
        <v>0</v>
      </c>
      <c r="R58" s="256">
        <f t="shared" si="14"/>
        <v>0</v>
      </c>
      <c r="S58" s="256">
        <v>0</v>
      </c>
      <c r="T58" s="1364"/>
      <c r="U58" s="381">
        <f t="shared" si="15"/>
        <v>21.78</v>
      </c>
    </row>
    <row r="59" spans="2:21" ht="18.75" x14ac:dyDescent="0.25">
      <c r="B59" s="239">
        <v>100313</v>
      </c>
      <c r="C59" s="237" t="s">
        <v>1636</v>
      </c>
      <c r="D59" s="236" t="s">
        <v>1573</v>
      </c>
      <c r="E59" s="236">
        <v>119</v>
      </c>
      <c r="F59" s="1059">
        <v>26.37</v>
      </c>
      <c r="G59" s="963"/>
      <c r="H59" s="964"/>
      <c r="I59" s="964"/>
      <c r="J59" s="965"/>
      <c r="K59" s="965"/>
      <c r="L59" s="965"/>
      <c r="M59" s="965"/>
      <c r="N59" s="965"/>
      <c r="O59" s="966"/>
      <c r="P59" s="233">
        <f t="shared" si="12"/>
        <v>0</v>
      </c>
      <c r="Q59" s="232">
        <f t="shared" si="13"/>
        <v>0</v>
      </c>
      <c r="R59" s="256">
        <f t="shared" si="14"/>
        <v>0</v>
      </c>
      <c r="S59" s="256">
        <v>0</v>
      </c>
      <c r="T59" s="1364"/>
      <c r="U59" s="381">
        <f t="shared" si="15"/>
        <v>26.37</v>
      </c>
    </row>
    <row r="60" spans="2:21" ht="18.75" x14ac:dyDescent="0.25">
      <c r="B60" s="239">
        <v>100315</v>
      </c>
      <c r="C60" s="237" t="s">
        <v>1637</v>
      </c>
      <c r="D60" s="236" t="s">
        <v>1573</v>
      </c>
      <c r="E60" s="236">
        <v>110</v>
      </c>
      <c r="F60" s="1059">
        <v>30.6</v>
      </c>
      <c r="G60" s="963"/>
      <c r="H60" s="964"/>
      <c r="I60" s="964"/>
      <c r="J60" s="965"/>
      <c r="K60" s="965"/>
      <c r="L60" s="965"/>
      <c r="M60" s="965"/>
      <c r="N60" s="965"/>
      <c r="O60" s="966"/>
      <c r="P60" s="233">
        <f t="shared" si="12"/>
        <v>0</v>
      </c>
      <c r="Q60" s="232">
        <f t="shared" si="13"/>
        <v>0</v>
      </c>
      <c r="R60" s="256">
        <f t="shared" si="14"/>
        <v>0</v>
      </c>
      <c r="S60" s="256">
        <v>0</v>
      </c>
      <c r="T60" s="1364"/>
      <c r="U60" s="381">
        <f t="shared" si="15"/>
        <v>30.6</v>
      </c>
    </row>
    <row r="61" spans="2:21" ht="18.75" x14ac:dyDescent="0.25">
      <c r="B61" s="238">
        <v>100336</v>
      </c>
      <c r="C61" s="237" t="s">
        <v>1638</v>
      </c>
      <c r="D61" s="236" t="s">
        <v>1573</v>
      </c>
      <c r="E61" s="236">
        <v>144</v>
      </c>
      <c r="F61" s="1059">
        <v>24.84</v>
      </c>
      <c r="G61" s="967"/>
      <c r="H61" s="965"/>
      <c r="I61" s="965"/>
      <c r="J61" s="965"/>
      <c r="K61" s="965"/>
      <c r="L61" s="965"/>
      <c r="M61" s="965"/>
      <c r="N61" s="965"/>
      <c r="O61" s="966"/>
      <c r="P61" s="233">
        <f t="shared" si="12"/>
        <v>0</v>
      </c>
      <c r="Q61" s="232">
        <f t="shared" si="13"/>
        <v>0</v>
      </c>
      <c r="R61" s="256">
        <f t="shared" si="14"/>
        <v>0</v>
      </c>
      <c r="S61" s="256">
        <v>0</v>
      </c>
      <c r="T61" s="1364"/>
      <c r="U61" s="381">
        <f t="shared" si="15"/>
        <v>24.84</v>
      </c>
    </row>
    <row r="62" spans="2:21" ht="18.75" x14ac:dyDescent="0.25">
      <c r="B62" s="258">
        <v>100348</v>
      </c>
      <c r="C62" s="257" t="s">
        <v>1639</v>
      </c>
      <c r="D62" s="260" t="s">
        <v>1616</v>
      </c>
      <c r="E62" s="260">
        <v>165</v>
      </c>
      <c r="F62" s="1059">
        <v>19.86</v>
      </c>
      <c r="G62" s="980"/>
      <c r="H62" s="981"/>
      <c r="I62" s="981"/>
      <c r="J62" s="965"/>
      <c r="K62" s="965"/>
      <c r="L62" s="965"/>
      <c r="M62" s="965"/>
      <c r="N62" s="965"/>
      <c r="O62" s="966"/>
      <c r="P62" s="233">
        <f t="shared" si="12"/>
        <v>0</v>
      </c>
      <c r="Q62" s="232">
        <f t="shared" si="13"/>
        <v>0</v>
      </c>
      <c r="R62" s="256">
        <f t="shared" si="14"/>
        <v>0</v>
      </c>
      <c r="S62" s="256">
        <v>0</v>
      </c>
      <c r="T62" s="1364"/>
      <c r="U62" s="381">
        <f t="shared" si="15"/>
        <v>19.86</v>
      </c>
    </row>
    <row r="63" spans="2:21" ht="18.75" x14ac:dyDescent="0.25">
      <c r="B63" s="238">
        <v>100352</v>
      </c>
      <c r="C63" s="257" t="s">
        <v>1640</v>
      </c>
      <c r="D63" s="236" t="s">
        <v>1616</v>
      </c>
      <c r="E63" s="236">
        <v>148</v>
      </c>
      <c r="F63" s="1059">
        <v>19.57</v>
      </c>
      <c r="G63" s="963"/>
      <c r="H63" s="964"/>
      <c r="I63" s="964"/>
      <c r="J63" s="965"/>
      <c r="K63" s="965"/>
      <c r="L63" s="965"/>
      <c r="M63" s="965"/>
      <c r="N63" s="965"/>
      <c r="O63" s="966"/>
      <c r="P63" s="233">
        <f t="shared" si="12"/>
        <v>0</v>
      </c>
      <c r="Q63" s="232">
        <f t="shared" si="13"/>
        <v>0</v>
      </c>
      <c r="R63" s="256">
        <f t="shared" si="14"/>
        <v>0</v>
      </c>
      <c r="S63" s="256">
        <v>0</v>
      </c>
      <c r="T63" s="1364"/>
      <c r="U63" s="381">
        <f t="shared" si="15"/>
        <v>19.57</v>
      </c>
    </row>
    <row r="64" spans="2:21" ht="18.75" x14ac:dyDescent="0.25">
      <c r="B64" s="239">
        <v>100355</v>
      </c>
      <c r="C64" s="237" t="s">
        <v>1641</v>
      </c>
      <c r="D64" s="236" t="s">
        <v>1593</v>
      </c>
      <c r="E64" s="236">
        <v>179</v>
      </c>
      <c r="F64" s="1059">
        <v>27.88</v>
      </c>
      <c r="G64" s="963"/>
      <c r="H64" s="964"/>
      <c r="I64" s="964"/>
      <c r="J64" s="965"/>
      <c r="K64" s="965"/>
      <c r="L64" s="965"/>
      <c r="M64" s="965"/>
      <c r="N64" s="965"/>
      <c r="O64" s="966"/>
      <c r="P64" s="233">
        <f t="shared" si="12"/>
        <v>0</v>
      </c>
      <c r="Q64" s="232">
        <f t="shared" si="13"/>
        <v>0</v>
      </c>
      <c r="R64" s="256">
        <f t="shared" si="14"/>
        <v>0</v>
      </c>
      <c r="S64" s="256">
        <v>0</v>
      </c>
      <c r="T64" s="1364"/>
      <c r="U64" s="381">
        <f t="shared" si="15"/>
        <v>27.88</v>
      </c>
    </row>
    <row r="65" spans="2:21" ht="18.75" x14ac:dyDescent="0.25">
      <c r="B65" s="239">
        <v>100357</v>
      </c>
      <c r="C65" s="237" t="s">
        <v>1642</v>
      </c>
      <c r="D65" s="236" t="s">
        <v>1593</v>
      </c>
      <c r="E65" s="236">
        <v>243</v>
      </c>
      <c r="F65" s="1059">
        <v>35.590000000000003</v>
      </c>
      <c r="G65" s="963"/>
      <c r="H65" s="964"/>
      <c r="I65" s="964"/>
      <c r="J65" s="965"/>
      <c r="K65" s="965"/>
      <c r="L65" s="965"/>
      <c r="M65" s="965"/>
      <c r="N65" s="965"/>
      <c r="O65" s="966"/>
      <c r="P65" s="233">
        <f t="shared" si="12"/>
        <v>0</v>
      </c>
      <c r="Q65" s="232">
        <f t="shared" si="13"/>
        <v>0</v>
      </c>
      <c r="R65" s="256">
        <f t="shared" si="14"/>
        <v>0</v>
      </c>
      <c r="S65" s="256">
        <v>0</v>
      </c>
      <c r="T65" s="1364"/>
      <c r="U65" s="381">
        <f t="shared" si="15"/>
        <v>35.590000000000003</v>
      </c>
    </row>
    <row r="66" spans="2:21" ht="18.75" x14ac:dyDescent="0.25">
      <c r="B66" s="259">
        <v>110186</v>
      </c>
      <c r="C66" s="257" t="s">
        <v>1643</v>
      </c>
      <c r="D66" s="236" t="s">
        <v>1644</v>
      </c>
      <c r="E66" s="236">
        <v>148</v>
      </c>
      <c r="F66" s="1059">
        <v>29.62</v>
      </c>
      <c r="G66" s="967"/>
      <c r="H66" s="965"/>
      <c r="I66" s="965"/>
      <c r="J66" s="965"/>
      <c r="K66" s="965"/>
      <c r="L66" s="965"/>
      <c r="M66" s="965"/>
      <c r="N66" s="965"/>
      <c r="O66" s="966"/>
      <c r="P66" s="233">
        <f t="shared" si="12"/>
        <v>0</v>
      </c>
      <c r="Q66" s="232">
        <f t="shared" si="13"/>
        <v>0</v>
      </c>
      <c r="R66" s="256">
        <f t="shared" si="14"/>
        <v>0</v>
      </c>
      <c r="S66" s="256">
        <v>0</v>
      </c>
      <c r="T66" s="1364"/>
      <c r="U66" s="381">
        <f t="shared" si="15"/>
        <v>29.62</v>
      </c>
    </row>
    <row r="67" spans="2:21" ht="18.75" x14ac:dyDescent="0.25">
      <c r="B67" s="238">
        <v>110473</v>
      </c>
      <c r="C67" s="257" t="s">
        <v>1645</v>
      </c>
      <c r="D67" s="236" t="s">
        <v>1616</v>
      </c>
      <c r="E67" s="236">
        <v>210</v>
      </c>
      <c r="F67" s="1059">
        <v>55.29</v>
      </c>
      <c r="G67" s="963"/>
      <c r="H67" s="964"/>
      <c r="I67" s="964"/>
      <c r="J67" s="965"/>
      <c r="K67" s="965"/>
      <c r="L67" s="965"/>
      <c r="M67" s="965"/>
      <c r="N67" s="965"/>
      <c r="O67" s="966"/>
      <c r="P67" s="233">
        <f t="shared" si="12"/>
        <v>0</v>
      </c>
      <c r="Q67" s="232">
        <f t="shared" si="13"/>
        <v>0</v>
      </c>
      <c r="R67" s="256">
        <f t="shared" si="14"/>
        <v>0</v>
      </c>
      <c r="S67" s="256">
        <v>0</v>
      </c>
      <c r="T67" s="1364"/>
      <c r="U67" s="381">
        <f t="shared" si="15"/>
        <v>55.29</v>
      </c>
    </row>
    <row r="68" spans="2:21" ht="18.75" x14ac:dyDescent="0.25">
      <c r="B68" s="258">
        <v>110721</v>
      </c>
      <c r="C68" s="257" t="s">
        <v>1646</v>
      </c>
      <c r="D68" s="236" t="s">
        <v>1593</v>
      </c>
      <c r="E68" s="236">
        <v>210</v>
      </c>
      <c r="F68" s="1059">
        <v>40.83</v>
      </c>
      <c r="G68" s="411"/>
      <c r="H68" s="412"/>
      <c r="I68" s="412"/>
      <c r="J68" s="970"/>
      <c r="K68" s="970"/>
      <c r="L68" s="970"/>
      <c r="M68" s="970"/>
      <c r="N68" s="970"/>
      <c r="O68" s="982"/>
      <c r="P68" s="233">
        <f t="shared" si="12"/>
        <v>0</v>
      </c>
      <c r="Q68" s="232">
        <f t="shared" si="13"/>
        <v>0</v>
      </c>
      <c r="R68" s="256">
        <f t="shared" si="14"/>
        <v>0</v>
      </c>
      <c r="S68" s="256">
        <v>0</v>
      </c>
      <c r="T68" s="1364"/>
      <c r="U68" s="381">
        <f t="shared" si="15"/>
        <v>40.83</v>
      </c>
    </row>
    <row r="69" spans="2:21" ht="18.75" x14ac:dyDescent="0.25">
      <c r="B69" s="239">
        <v>110763</v>
      </c>
      <c r="C69" s="257" t="s">
        <v>1647</v>
      </c>
      <c r="D69" s="236" t="s">
        <v>1582</v>
      </c>
      <c r="E69" s="236">
        <v>144</v>
      </c>
      <c r="F69" s="1059">
        <v>24.91</v>
      </c>
      <c r="G69" s="968"/>
      <c r="H69" s="969"/>
      <c r="I69" s="969"/>
      <c r="J69" s="970"/>
      <c r="K69" s="970"/>
      <c r="L69" s="970"/>
      <c r="M69" s="970"/>
      <c r="N69" s="970"/>
      <c r="O69" s="982"/>
      <c r="P69" s="233">
        <f t="shared" si="12"/>
        <v>0</v>
      </c>
      <c r="Q69" s="232">
        <f t="shared" si="13"/>
        <v>0</v>
      </c>
      <c r="R69" s="256">
        <f t="shared" si="14"/>
        <v>0</v>
      </c>
      <c r="S69" s="256">
        <v>0</v>
      </c>
      <c r="T69" s="1364"/>
      <c r="U69" s="381">
        <f t="shared" si="15"/>
        <v>24.91</v>
      </c>
    </row>
    <row r="70" spans="2:21" ht="19.5" thickBot="1" x14ac:dyDescent="0.3">
      <c r="B70" s="255">
        <v>111230</v>
      </c>
      <c r="C70" s="254" t="s">
        <v>1648</v>
      </c>
      <c r="D70" s="253" t="s">
        <v>1593</v>
      </c>
      <c r="E70" s="253">
        <v>138</v>
      </c>
      <c r="F70" s="1060">
        <v>25.52</v>
      </c>
      <c r="G70" s="977"/>
      <c r="H70" s="983"/>
      <c r="I70" s="983"/>
      <c r="J70" s="972"/>
      <c r="K70" s="972"/>
      <c r="L70" s="972"/>
      <c r="M70" s="972"/>
      <c r="N70" s="972"/>
      <c r="O70" s="973"/>
      <c r="P70" s="227">
        <f t="shared" si="12"/>
        <v>0</v>
      </c>
      <c r="Q70" s="226">
        <f t="shared" si="13"/>
        <v>0</v>
      </c>
      <c r="R70" s="246">
        <f t="shared" si="14"/>
        <v>0</v>
      </c>
      <c r="S70" s="246">
        <v>0</v>
      </c>
      <c r="T70" s="1365"/>
      <c r="U70" s="384">
        <f t="shared" si="15"/>
        <v>25.52</v>
      </c>
    </row>
    <row r="71" spans="2:21" ht="16.5" thickTop="1" thickBot="1" x14ac:dyDescent="0.3">
      <c r="B71" s="75"/>
      <c r="U71" s="74"/>
    </row>
    <row r="72" spans="2:21" ht="16.5" thickTop="1" thickBot="1" x14ac:dyDescent="0.3">
      <c r="B72" s="1411" t="s">
        <v>1546</v>
      </c>
      <c r="C72" s="1412"/>
      <c r="D72" s="1412"/>
      <c r="E72" s="1412"/>
      <c r="F72" s="1412"/>
      <c r="G72" s="1412"/>
      <c r="H72" s="1412"/>
      <c r="I72" s="1412"/>
      <c r="J72" s="1412"/>
      <c r="K72" s="1412"/>
      <c r="L72" s="1412"/>
      <c r="M72" s="1412"/>
      <c r="N72" s="1412"/>
      <c r="O72" s="1412"/>
      <c r="P72" s="1412"/>
      <c r="Q72" s="1412"/>
      <c r="R72" s="1412"/>
      <c r="S72" s="1412"/>
      <c r="T72" s="1412"/>
      <c r="U72" s="1413"/>
    </row>
    <row r="73" spans="2:21" ht="18.75" x14ac:dyDescent="0.25">
      <c r="B73" s="268">
        <v>100359</v>
      </c>
      <c r="C73" s="392" t="s">
        <v>1649</v>
      </c>
      <c r="D73" s="266" t="s">
        <v>1573</v>
      </c>
      <c r="E73" s="266">
        <v>141</v>
      </c>
      <c r="F73" s="1058">
        <v>20.43</v>
      </c>
      <c r="G73" s="960"/>
      <c r="H73" s="961"/>
      <c r="I73" s="961"/>
      <c r="J73" s="961"/>
      <c r="K73" s="961"/>
      <c r="L73" s="961"/>
      <c r="M73" s="413"/>
      <c r="N73" s="413"/>
      <c r="O73" s="414"/>
      <c r="P73" s="242">
        <f>SUM(G73:O73)</f>
        <v>0</v>
      </c>
      <c r="Q73" s="241">
        <f>P73*E73</f>
        <v>0</v>
      </c>
      <c r="R73" s="265">
        <f>$F73*$P73</f>
        <v>0</v>
      </c>
      <c r="S73" s="265">
        <v>0</v>
      </c>
      <c r="T73" s="1363" t="str">
        <f>_xlfn.CONCAT("$",'Total Sheet'!B34," per case for public LEAS / estimated $",'Total Sheet'!B35," for Nonpublic LEAs")</f>
        <v>$2.30 per case for public LEAS / estimated $5.36 for Nonpublic LEAs</v>
      </c>
      <c r="U73" s="386">
        <f>F73</f>
        <v>20.43</v>
      </c>
    </row>
    <row r="74" spans="2:21" ht="18.75" x14ac:dyDescent="0.25">
      <c r="B74" s="245">
        <v>111860</v>
      </c>
      <c r="C74" s="1049" t="s">
        <v>1650</v>
      </c>
      <c r="D74" s="1050" t="s">
        <v>1616</v>
      </c>
      <c r="E74" s="1051">
        <v>137</v>
      </c>
      <c r="F74" s="399">
        <v>110.55</v>
      </c>
      <c r="G74" s="984"/>
      <c r="H74" s="985"/>
      <c r="I74" s="985"/>
      <c r="J74" s="985"/>
      <c r="K74" s="985"/>
      <c r="L74" s="985"/>
      <c r="M74" s="415"/>
      <c r="N74" s="415"/>
      <c r="O74" s="416"/>
      <c r="P74" s="250">
        <f>SUM(G74:O74)</f>
        <v>0</v>
      </c>
      <c r="Q74" s="249">
        <f>P74*E74</f>
        <v>0</v>
      </c>
      <c r="R74" s="248">
        <f>$F74*$P74</f>
        <v>0</v>
      </c>
      <c r="S74" s="248">
        <v>0</v>
      </c>
      <c r="T74" s="1364"/>
      <c r="U74" s="393">
        <f>F74</f>
        <v>110.55</v>
      </c>
    </row>
    <row r="75" spans="2:21" ht="18.75" x14ac:dyDescent="0.25">
      <c r="B75" s="251">
        <v>100362</v>
      </c>
      <c r="C75" s="1054" t="s">
        <v>1651</v>
      </c>
      <c r="D75" s="252" t="s">
        <v>1573</v>
      </c>
      <c r="E75" s="243">
        <v>149</v>
      </c>
      <c r="F75" s="1059">
        <v>41.42</v>
      </c>
      <c r="G75" s="967"/>
      <c r="H75" s="965"/>
      <c r="I75" s="965"/>
      <c r="J75" s="965"/>
      <c r="K75" s="965"/>
      <c r="L75" s="965"/>
      <c r="M75" s="965"/>
      <c r="N75" s="400"/>
      <c r="O75" s="401"/>
      <c r="P75" s="250">
        <f>SUM(G75:O75)</f>
        <v>0</v>
      </c>
      <c r="Q75" s="249">
        <f>P75*E75</f>
        <v>0</v>
      </c>
      <c r="R75" s="248">
        <f>$F75*$P75</f>
        <v>0</v>
      </c>
      <c r="S75" s="248">
        <v>0</v>
      </c>
      <c r="T75" s="1364"/>
      <c r="U75" s="393">
        <f>F75</f>
        <v>41.42</v>
      </c>
    </row>
    <row r="76" spans="2:21" ht="18.75" x14ac:dyDescent="0.25">
      <c r="B76" s="251">
        <v>100364</v>
      </c>
      <c r="C76" s="244" t="s">
        <v>1652</v>
      </c>
      <c r="D76" s="243" t="s">
        <v>1573</v>
      </c>
      <c r="E76" s="243">
        <v>141</v>
      </c>
      <c r="F76" s="1059">
        <v>21.12</v>
      </c>
      <c r="G76" s="986"/>
      <c r="H76" s="987"/>
      <c r="I76" s="987"/>
      <c r="J76" s="987"/>
      <c r="K76" s="987"/>
      <c r="L76" s="987"/>
      <c r="M76" s="987"/>
      <c r="N76" s="987"/>
      <c r="O76" s="988"/>
      <c r="P76" s="250">
        <f>SUM(G76:O76)</f>
        <v>0</v>
      </c>
      <c r="Q76" s="249">
        <f>P76*E76</f>
        <v>0</v>
      </c>
      <c r="R76" s="248">
        <f>$F76*$P76</f>
        <v>0</v>
      </c>
      <c r="S76" s="248">
        <v>0</v>
      </c>
      <c r="T76" s="1364"/>
      <c r="U76" s="393">
        <f>F76</f>
        <v>21.12</v>
      </c>
    </row>
    <row r="77" spans="2:21" ht="19.5" thickBot="1" x14ac:dyDescent="0.3">
      <c r="B77" s="247">
        <v>100365</v>
      </c>
      <c r="C77" s="229" t="s">
        <v>1653</v>
      </c>
      <c r="D77" s="228" t="s">
        <v>1573</v>
      </c>
      <c r="E77" s="228">
        <v>112</v>
      </c>
      <c r="F77" s="1060">
        <v>20.02</v>
      </c>
      <c r="G77" s="971"/>
      <c r="H77" s="972"/>
      <c r="I77" s="972"/>
      <c r="J77" s="972"/>
      <c r="K77" s="972"/>
      <c r="L77" s="972"/>
      <c r="M77" s="972"/>
      <c r="N77" s="404"/>
      <c r="O77" s="405"/>
      <c r="P77" s="227">
        <f>SUM(G77:O77)</f>
        <v>0</v>
      </c>
      <c r="Q77" s="226">
        <f>P77*E77</f>
        <v>0</v>
      </c>
      <c r="R77" s="246">
        <f>$F77*$P77</f>
        <v>0</v>
      </c>
      <c r="S77" s="246">
        <v>0</v>
      </c>
      <c r="T77" s="1365"/>
      <c r="U77" s="384">
        <f>F77</f>
        <v>20.02</v>
      </c>
    </row>
    <row r="78" spans="2:21" ht="16.5" thickTop="1" thickBot="1" x14ac:dyDescent="0.3">
      <c r="B78" s="75"/>
      <c r="U78" s="74"/>
    </row>
    <row r="79" spans="2:21" ht="16.5" thickTop="1" thickBot="1" x14ac:dyDescent="0.3">
      <c r="B79" s="1424" t="s">
        <v>1654</v>
      </c>
      <c r="C79" s="1425"/>
      <c r="D79" s="1425"/>
      <c r="E79" s="1425"/>
      <c r="F79" s="1425"/>
      <c r="G79" s="1425"/>
      <c r="H79" s="1425"/>
      <c r="I79" s="1425"/>
      <c r="J79" s="1425"/>
      <c r="K79" s="1425"/>
      <c r="L79" s="1425"/>
      <c r="M79" s="1425"/>
      <c r="N79" s="1425"/>
      <c r="O79" s="1425"/>
      <c r="P79" s="1425"/>
      <c r="Q79" s="1425"/>
      <c r="R79" s="1425"/>
      <c r="S79" s="1425"/>
      <c r="T79" s="1425"/>
      <c r="U79" s="1426"/>
    </row>
    <row r="80" spans="2:21" ht="18.75" x14ac:dyDescent="0.25">
      <c r="B80" s="394">
        <v>110845</v>
      </c>
      <c r="C80" s="267" t="s">
        <v>1655</v>
      </c>
      <c r="D80" s="266" t="s">
        <v>1656</v>
      </c>
      <c r="E80" s="266">
        <v>540</v>
      </c>
      <c r="F80" s="1058">
        <v>44.4</v>
      </c>
      <c r="G80" s="960"/>
      <c r="H80" s="961"/>
      <c r="I80" s="961"/>
      <c r="J80" s="961"/>
      <c r="K80" s="961"/>
      <c r="L80" s="961"/>
      <c r="M80" s="961"/>
      <c r="N80" s="961"/>
      <c r="O80" s="414"/>
      <c r="P80" s="242">
        <f>SUM(G80:O80)</f>
        <v>0</v>
      </c>
      <c r="Q80" s="241">
        <f>P80*E80</f>
        <v>0</v>
      </c>
      <c r="R80" s="240">
        <f>$F80*$P80</f>
        <v>0</v>
      </c>
      <c r="S80" s="265">
        <v>0</v>
      </c>
      <c r="T80" s="1363" t="str">
        <f>_xlfn.CONCAT("$",'Total Sheet'!B34," per case for public LEAS / estimated $",'Total Sheet'!B35," for Nonpublic LEAs")</f>
        <v>$2.30 per case for public LEAS / estimated $5.36 for Nonpublic LEAs</v>
      </c>
      <c r="U80" s="386">
        <f>F80</f>
        <v>44.4</v>
      </c>
    </row>
    <row r="81" spans="2:21" ht="18.75" x14ac:dyDescent="0.25">
      <c r="B81" s="239">
        <v>100439</v>
      </c>
      <c r="C81" s="237" t="s">
        <v>1657</v>
      </c>
      <c r="D81" s="236" t="s">
        <v>1658</v>
      </c>
      <c r="E81" s="236">
        <v>768</v>
      </c>
      <c r="F81" s="1059">
        <v>39.94</v>
      </c>
      <c r="G81" s="967"/>
      <c r="H81" s="402"/>
      <c r="I81" s="402"/>
      <c r="J81" s="402"/>
      <c r="K81" s="402"/>
      <c r="L81" s="965"/>
      <c r="M81" s="402"/>
      <c r="N81" s="402"/>
      <c r="O81" s="403"/>
      <c r="P81" s="233">
        <f>SUM(G81:O81)</f>
        <v>0</v>
      </c>
      <c r="Q81" s="232">
        <f>P81*E81</f>
        <v>0</v>
      </c>
      <c r="R81" s="231">
        <f>$F81*$P81</f>
        <v>0</v>
      </c>
      <c r="S81" s="256">
        <v>0</v>
      </c>
      <c r="T81" s="1364"/>
      <c r="U81" s="381">
        <f>F81</f>
        <v>39.94</v>
      </c>
    </row>
    <row r="82" spans="2:21" ht="18.75" x14ac:dyDescent="0.25">
      <c r="B82" s="238">
        <v>100935</v>
      </c>
      <c r="C82" s="237" t="s">
        <v>1659</v>
      </c>
      <c r="D82" s="236" t="s">
        <v>1660</v>
      </c>
      <c r="E82" s="236">
        <v>432</v>
      </c>
      <c r="F82" s="1059">
        <v>49.3</v>
      </c>
      <c r="G82" s="967"/>
      <c r="H82" s="965"/>
      <c r="I82" s="965"/>
      <c r="J82" s="965"/>
      <c r="K82" s="402"/>
      <c r="L82" s="402"/>
      <c r="M82" s="402"/>
      <c r="N82" s="402"/>
      <c r="O82" s="403"/>
      <c r="P82" s="233">
        <f>SUM(G82:O82)</f>
        <v>0</v>
      </c>
      <c r="Q82" s="232">
        <f>P82*E82</f>
        <v>0</v>
      </c>
      <c r="R82" s="231">
        <f>$F82*$P82</f>
        <v>0</v>
      </c>
      <c r="S82" s="256">
        <v>0</v>
      </c>
      <c r="T82" s="1364"/>
      <c r="U82" s="381">
        <f>F82</f>
        <v>49.3</v>
      </c>
    </row>
    <row r="83" spans="2:21" ht="18.75" x14ac:dyDescent="0.25">
      <c r="B83" s="395">
        <v>100396</v>
      </c>
      <c r="C83" s="235" t="s">
        <v>1661</v>
      </c>
      <c r="D83" s="234" t="s">
        <v>1660</v>
      </c>
      <c r="E83" s="234">
        <v>432</v>
      </c>
      <c r="F83" s="1059">
        <v>35.409999999999997</v>
      </c>
      <c r="G83" s="989"/>
      <c r="H83" s="970"/>
      <c r="I83" s="970"/>
      <c r="J83" s="970"/>
      <c r="K83" s="412"/>
      <c r="L83" s="412"/>
      <c r="M83" s="412"/>
      <c r="N83" s="412"/>
      <c r="O83" s="417"/>
      <c r="P83" s="233">
        <f>SUM(G83:O83)</f>
        <v>0</v>
      </c>
      <c r="Q83" s="232">
        <f>P83*E83</f>
        <v>0</v>
      </c>
      <c r="R83" s="231">
        <f>$F83*$P83</f>
        <v>0</v>
      </c>
      <c r="S83" s="256">
        <v>0</v>
      </c>
      <c r="T83" s="1364"/>
      <c r="U83" s="381">
        <f>F83</f>
        <v>35.409999999999997</v>
      </c>
    </row>
    <row r="84" spans="2:21" ht="19.5" thickBot="1" x14ac:dyDescent="0.3">
      <c r="B84" s="230">
        <v>111751</v>
      </c>
      <c r="C84" s="229" t="s">
        <v>1662</v>
      </c>
      <c r="D84" s="228" t="s">
        <v>1663</v>
      </c>
      <c r="E84" s="228">
        <v>300</v>
      </c>
      <c r="F84" s="1060">
        <v>81.25</v>
      </c>
      <c r="G84" s="971"/>
      <c r="H84" s="972"/>
      <c r="I84" s="972"/>
      <c r="J84" s="972"/>
      <c r="K84" s="972"/>
      <c r="L84" s="404"/>
      <c r="M84" s="404"/>
      <c r="N84" s="404"/>
      <c r="O84" s="405"/>
      <c r="P84" s="227">
        <f>SUM(G84:O84)</f>
        <v>0</v>
      </c>
      <c r="Q84" s="226">
        <f>P84*E84</f>
        <v>0</v>
      </c>
      <c r="R84" s="225">
        <f>$F84*$P84</f>
        <v>0</v>
      </c>
      <c r="S84" s="246">
        <v>0</v>
      </c>
      <c r="T84" s="1365"/>
      <c r="U84" s="384">
        <f>F84</f>
        <v>81.25</v>
      </c>
    </row>
    <row r="85" spans="2:21" ht="20.25" thickTop="1" thickBot="1" x14ac:dyDescent="0.3">
      <c r="B85" s="224"/>
      <c r="C85" s="223"/>
      <c r="D85" s="222"/>
      <c r="E85" s="222"/>
      <c r="F85" s="221"/>
      <c r="G85" s="211"/>
      <c r="H85" s="211"/>
      <c r="I85" s="211"/>
      <c r="J85" s="211"/>
      <c r="K85" s="211"/>
      <c r="L85" s="211"/>
      <c r="M85" s="211"/>
      <c r="N85" s="211"/>
      <c r="O85" s="211"/>
      <c r="P85" s="220"/>
      <c r="Q85" s="219"/>
      <c r="R85" s="218"/>
      <c r="S85" s="218"/>
      <c r="T85" s="218"/>
      <c r="U85" s="218"/>
    </row>
    <row r="86" spans="2:21" ht="36" thickTop="1" thickBot="1" x14ac:dyDescent="0.3">
      <c r="B86" s="1427" t="s">
        <v>1664</v>
      </c>
      <c r="C86" s="1428"/>
      <c r="D86" s="1428"/>
      <c r="E86" s="1428"/>
      <c r="F86" s="1429"/>
      <c r="G86" s="555">
        <f t="shared" ref="G86:S86" si="16">SUM(G9:G84)</f>
        <v>0</v>
      </c>
      <c r="H86" s="555">
        <f t="shared" si="16"/>
        <v>0</v>
      </c>
      <c r="I86" s="555">
        <f t="shared" si="16"/>
        <v>0</v>
      </c>
      <c r="J86" s="397">
        <f t="shared" si="16"/>
        <v>0</v>
      </c>
      <c r="K86" s="397">
        <f t="shared" si="16"/>
        <v>0</v>
      </c>
      <c r="L86" s="397">
        <f t="shared" si="16"/>
        <v>0</v>
      </c>
      <c r="M86" s="217">
        <f t="shared" si="16"/>
        <v>0</v>
      </c>
      <c r="N86" s="217">
        <f t="shared" si="16"/>
        <v>0</v>
      </c>
      <c r="O86" s="217">
        <f t="shared" si="16"/>
        <v>0</v>
      </c>
      <c r="P86" s="216">
        <f t="shared" si="16"/>
        <v>0</v>
      </c>
      <c r="Q86" s="216">
        <f t="shared" si="16"/>
        <v>0</v>
      </c>
      <c r="R86" s="215">
        <f t="shared" si="16"/>
        <v>0</v>
      </c>
      <c r="S86" s="215">
        <f t="shared" si="16"/>
        <v>0</v>
      </c>
      <c r="T86" s="214">
        <f>IFERROR(IF(VLOOKUP('Overview Sheet'!D4,'DATA 26 27'!$A:$K,11,FALSE)="Public",'Total Sheet'!$B$34*P85,'Total Sheet'!$B$35*P85),"")</f>
        <v>0</v>
      </c>
      <c r="U86" s="213"/>
    </row>
    <row r="87" spans="2:21" ht="36" thickTop="1" thickBot="1" x14ac:dyDescent="0.3">
      <c r="B87" s="212"/>
      <c r="C87" s="212"/>
      <c r="D87" s="212"/>
      <c r="E87" s="212"/>
      <c r="F87" s="212"/>
      <c r="G87" s="211"/>
      <c r="H87" s="211"/>
      <c r="I87" s="211"/>
      <c r="J87" s="211"/>
      <c r="K87" s="211"/>
      <c r="L87" s="211"/>
      <c r="M87" s="211"/>
      <c r="N87" s="211"/>
      <c r="O87" s="211"/>
      <c r="P87" s="211"/>
      <c r="Q87" s="211"/>
      <c r="R87" s="211"/>
      <c r="S87" s="210"/>
      <c r="T87" s="210"/>
      <c r="U87" s="210"/>
    </row>
    <row r="88" spans="2:21" ht="21" thickTop="1" x14ac:dyDescent="0.25">
      <c r="Q88" s="1430" t="s">
        <v>1665</v>
      </c>
      <c r="R88" s="1431"/>
      <c r="S88" s="1431"/>
      <c r="T88" s="1431"/>
      <c r="U88" s="1432"/>
    </row>
    <row r="89" spans="2:21" ht="23.25" x14ac:dyDescent="0.25">
      <c r="Q89" s="1433" t="s">
        <v>1666</v>
      </c>
      <c r="R89" s="1434"/>
      <c r="S89" s="1435"/>
      <c r="T89" s="1131"/>
      <c r="U89" s="1055"/>
    </row>
    <row r="90" spans="2:21" ht="23.25" x14ac:dyDescent="0.25">
      <c r="Q90" s="1433" t="s">
        <v>1667</v>
      </c>
      <c r="R90" s="1434"/>
      <c r="S90" s="1435"/>
      <c r="T90" s="1131"/>
      <c r="U90" s="1055"/>
    </row>
    <row r="91" spans="2:21" ht="23.25" x14ac:dyDescent="0.25">
      <c r="Q91" s="1433" t="s">
        <v>1668</v>
      </c>
      <c r="R91" s="1434"/>
      <c r="S91" s="1435"/>
      <c r="T91" s="1131"/>
      <c r="U91" s="1055"/>
    </row>
    <row r="92" spans="2:21" ht="19.5" thickBot="1" x14ac:dyDescent="0.3">
      <c r="Q92" s="1421" t="s">
        <v>1669</v>
      </c>
      <c r="R92" s="1422"/>
      <c r="S92" s="1423"/>
      <c r="T92" s="1130"/>
      <c r="U92" s="209" t="str">
        <f>IFERROR((U89*U91)/U90,"")</f>
        <v/>
      </c>
    </row>
    <row r="93" spans="2:21" ht="15.75" thickTop="1" x14ac:dyDescent="0.25"/>
    <row r="100" ht="24" customHeight="1" x14ac:dyDescent="0.25"/>
  </sheetData>
  <sheetProtection formatColumns="0" formatRows="0" selectLockedCells="1"/>
  <mergeCells count="36">
    <mergeCell ref="Q92:S92"/>
    <mergeCell ref="B79:U79"/>
    <mergeCell ref="T80:T84"/>
    <mergeCell ref="B86:F86"/>
    <mergeCell ref="Q88:U88"/>
    <mergeCell ref="Q91:S91"/>
    <mergeCell ref="Q89:S89"/>
    <mergeCell ref="Q90:S90"/>
    <mergeCell ref="T73:T77"/>
    <mergeCell ref="T33:T34"/>
    <mergeCell ref="B36:U36"/>
    <mergeCell ref="T37:T39"/>
    <mergeCell ref="B41:U41"/>
    <mergeCell ref="T42:T45"/>
    <mergeCell ref="B72:U72"/>
    <mergeCell ref="B47:U47"/>
    <mergeCell ref="T48:T54"/>
    <mergeCell ref="B56:U56"/>
    <mergeCell ref="W2:Y4"/>
    <mergeCell ref="B2:L2"/>
    <mergeCell ref="M2:U4"/>
    <mergeCell ref="B3:L3"/>
    <mergeCell ref="B4:C4"/>
    <mergeCell ref="D4:F4"/>
    <mergeCell ref="G4:I4"/>
    <mergeCell ref="J4:L4"/>
    <mergeCell ref="B1:U1"/>
    <mergeCell ref="B5:U5"/>
    <mergeCell ref="B6:F6"/>
    <mergeCell ref="T10:T25"/>
    <mergeCell ref="T57:T70"/>
    <mergeCell ref="G6:U6"/>
    <mergeCell ref="B9:U9"/>
    <mergeCell ref="B27:U27"/>
    <mergeCell ref="T28:T30"/>
    <mergeCell ref="B32:U32"/>
  </mergeCells>
  <conditionalFormatting sqref="G6">
    <cfRule type="expression" dxfId="208" priority="2">
      <formula>#REF!</formula>
    </cfRule>
    <cfRule type="cellIs" dxfId="207" priority="3" operator="equal">
      <formula>"Meets the minumum case amount"</formula>
    </cfRule>
    <cfRule type="duplicateValues" dxfId="206" priority="4"/>
  </conditionalFormatting>
  <pageMargins left="0.2" right="0.2" top="0.5" bottom="0.25" header="0" footer="0"/>
  <pageSetup scale="42" fitToHeight="0" orientation="landscape" r:id="rId1"/>
  <rowBreaks count="1" manualBreakCount="1">
    <brk id="54" max="20" man="1"/>
  </rowBreaks>
  <colBreaks count="1" manualBreakCount="1">
    <brk id="1" min="1" max="94"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27A97-860E-48EC-800B-236D9DFF3E9D}">
  <sheetPr codeName="Sheet61">
    <pageSetUpPr fitToPage="1"/>
  </sheetPr>
  <dimension ref="A1:Z19"/>
  <sheetViews>
    <sheetView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53.140625"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ol min="10" max="10" width="10.85546875" style="68" bestFit="1" customWidth="1"/>
    <col min="11" max="12" width="11.140625" style="58" customWidth="1"/>
    <col min="13" max="13" width="13.85546875" style="58" customWidth="1"/>
    <col min="14" max="14" width="13.140625" style="58" customWidth="1"/>
    <col min="15" max="18" width="11.140625" style="58" customWidth="1"/>
    <col min="19" max="19" width="13" style="58" bestFit="1"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29.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60" thickTop="1" thickBot="1" x14ac:dyDescent="0.3">
      <c r="B2" s="1504" t="s">
        <v>1680</v>
      </c>
      <c r="C2" s="1505"/>
      <c r="D2" s="1505"/>
      <c r="E2" s="1505"/>
      <c r="F2" s="1505"/>
      <c r="G2" s="1505"/>
      <c r="H2" s="1505"/>
      <c r="I2" s="1505"/>
      <c r="J2" s="1505"/>
      <c r="K2" s="1505"/>
      <c r="L2" s="1505"/>
      <c r="M2" s="1505"/>
      <c r="N2" s="1505"/>
      <c r="O2" s="1505"/>
      <c r="P2" s="1505"/>
      <c r="Q2" s="1498" t="e" vm="2">
        <v>#VALUE!</v>
      </c>
      <c r="R2" s="1499"/>
      <c r="S2" s="1499"/>
      <c r="T2" s="1499"/>
      <c r="U2" s="1499"/>
      <c r="V2" s="1499"/>
      <c r="W2" s="1499"/>
      <c r="X2" s="1499"/>
      <c r="Y2" s="1500"/>
      <c r="Z2" s="57"/>
    </row>
    <row r="3" spans="1:26" ht="32.25"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c r="Z3" s="57"/>
    </row>
    <row r="4" spans="1:26" ht="27.75"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row>
    <row r="5" spans="1:26" ht="16.5"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40.5" customHeight="1" thickTop="1" thickBot="1" x14ac:dyDescent="0.3">
      <c r="B6" s="1480"/>
      <c r="C6" s="1481"/>
      <c r="D6" s="1481"/>
      <c r="E6" s="1481"/>
      <c r="F6" s="1481"/>
      <c r="G6" s="1481"/>
      <c r="H6" s="1481"/>
      <c r="I6" s="1481"/>
      <c r="J6" s="1482"/>
      <c r="K6" s="1135">
        <v>100360</v>
      </c>
      <c r="L6" s="1483" t="s">
        <v>1681</v>
      </c>
      <c r="M6" s="1483"/>
      <c r="N6" s="1483"/>
      <c r="O6" s="1484" t="s">
        <v>2558</v>
      </c>
      <c r="P6" s="1485"/>
      <c r="Q6" s="1485"/>
      <c r="R6" s="1485"/>
      <c r="S6" s="597">
        <v>0.47220000000000001</v>
      </c>
      <c r="T6" s="1483" t="s">
        <v>1683</v>
      </c>
      <c r="U6" s="1483"/>
      <c r="V6" s="1483"/>
      <c r="W6" s="1483"/>
      <c r="X6" s="1483"/>
      <c r="Y6" s="1589"/>
    </row>
    <row r="7" spans="1:26" ht="45.75"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19.5" thickBot="1" x14ac:dyDescent="0.3">
      <c r="B8" s="48"/>
      <c r="C8" s="49"/>
      <c r="D8" s="50"/>
      <c r="E8" s="50"/>
      <c r="F8" s="50"/>
      <c r="G8" s="50"/>
      <c r="H8" s="50"/>
      <c r="I8" s="50"/>
      <c r="J8" s="51"/>
      <c r="K8" s="52">
        <f t="shared" ref="K8:V8" si="0">SUM(K10:K15)</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5.75"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21" customHeight="1" thickTop="1" x14ac:dyDescent="0.25">
      <c r="B10" s="598" t="s">
        <v>2559</v>
      </c>
      <c r="C10" s="789" t="s">
        <v>2560</v>
      </c>
      <c r="D10" s="629" t="s">
        <v>2561</v>
      </c>
      <c r="E10" s="676" t="s">
        <v>1747</v>
      </c>
      <c r="F10" s="676"/>
      <c r="G10" s="675">
        <v>26</v>
      </c>
      <c r="H10" s="676">
        <v>120</v>
      </c>
      <c r="I10" s="675">
        <v>19.899999999999999</v>
      </c>
      <c r="J10" s="775">
        <f>$S$6*I10</f>
        <v>9.3967799999999997</v>
      </c>
      <c r="K10" s="1002"/>
      <c r="L10" s="1003"/>
      <c r="M10" s="1003"/>
      <c r="N10" s="1003"/>
      <c r="O10" s="1003"/>
      <c r="P10" s="1003"/>
      <c r="Q10" s="1003"/>
      <c r="R10" s="1003"/>
      <c r="S10" s="1004"/>
      <c r="T10" s="420">
        <f t="shared" ref="T10:T15" si="1">SUM(K10:S10)</f>
        <v>0</v>
      </c>
      <c r="U10" s="20">
        <f>T10*I10</f>
        <v>0</v>
      </c>
      <c r="V10" s="319">
        <f>U10*$S$6</f>
        <v>0</v>
      </c>
      <c r="W10" s="1599" t="str">
        <f>_xlfn.CONCAT("$",'Total Sheet'!B34," per case for public LEAS / estimated $",'Total Sheet'!B35," for Nonpublic LEAs")</f>
        <v>$2.30 per case for public LEAS / estimated $5.36 for Nonpublic LEAs</v>
      </c>
      <c r="X10" s="1595" t="s">
        <v>1695</v>
      </c>
      <c r="Y10" s="1596"/>
    </row>
    <row r="11" spans="1:26" ht="21" customHeight="1" x14ac:dyDescent="0.25">
      <c r="B11" s="581" t="s">
        <v>2562</v>
      </c>
      <c r="C11" s="771" t="s">
        <v>2563</v>
      </c>
      <c r="D11" s="638" t="s">
        <v>2564</v>
      </c>
      <c r="E11" s="681" t="s">
        <v>1747</v>
      </c>
      <c r="F11" s="681"/>
      <c r="G11" s="680">
        <v>29</v>
      </c>
      <c r="H11" s="681">
        <v>96</v>
      </c>
      <c r="I11" s="680">
        <v>23.89</v>
      </c>
      <c r="J11" s="777">
        <f t="shared" ref="J11:J15" si="2">$S$6*I11</f>
        <v>11.280858</v>
      </c>
      <c r="K11" s="995"/>
      <c r="L11" s="964"/>
      <c r="M11" s="964"/>
      <c r="N11" s="964"/>
      <c r="O11" s="964"/>
      <c r="P11" s="964"/>
      <c r="Q11" s="964"/>
      <c r="R11" s="964"/>
      <c r="S11" s="996"/>
      <c r="T11" s="55">
        <f>SUM(K11:S11)</f>
        <v>0</v>
      </c>
      <c r="U11" s="2">
        <f>T11*I11</f>
        <v>0</v>
      </c>
      <c r="V11" s="1144">
        <f>U11*$S$6</f>
        <v>0</v>
      </c>
      <c r="W11" s="1476"/>
      <c r="X11" s="1574"/>
      <c r="Y11" s="1575"/>
    </row>
    <row r="12" spans="1:26" ht="21" customHeight="1" x14ac:dyDescent="0.25">
      <c r="B12" s="595" t="s">
        <v>2565</v>
      </c>
      <c r="C12" s="771" t="s">
        <v>2566</v>
      </c>
      <c r="D12" s="638" t="s">
        <v>2561</v>
      </c>
      <c r="E12" s="681" t="s">
        <v>1747</v>
      </c>
      <c r="F12" s="681"/>
      <c r="G12" s="680">
        <v>26</v>
      </c>
      <c r="H12" s="681">
        <v>120</v>
      </c>
      <c r="I12" s="680">
        <v>19.899999999999999</v>
      </c>
      <c r="J12" s="777">
        <f t="shared" si="2"/>
        <v>9.3967799999999997</v>
      </c>
      <c r="K12" s="995"/>
      <c r="L12" s="964"/>
      <c r="M12" s="964"/>
      <c r="N12" s="964"/>
      <c r="O12" s="964"/>
      <c r="P12" s="964"/>
      <c r="Q12" s="964"/>
      <c r="R12" s="964"/>
      <c r="S12" s="996"/>
      <c r="T12" s="55">
        <f t="shared" si="1"/>
        <v>0</v>
      </c>
      <c r="U12" s="2">
        <f t="shared" ref="U12:U15" si="3">T12*I12</f>
        <v>0</v>
      </c>
      <c r="V12" s="1144">
        <f t="shared" ref="V12:V15" si="4">U12*$S$6</f>
        <v>0</v>
      </c>
      <c r="W12" s="1476"/>
      <c r="X12" s="1574"/>
      <c r="Y12" s="1575"/>
    </row>
    <row r="13" spans="1:26" ht="21" customHeight="1" x14ac:dyDescent="0.25">
      <c r="B13" s="595" t="s">
        <v>2567</v>
      </c>
      <c r="C13" s="771" t="s">
        <v>2568</v>
      </c>
      <c r="D13" s="638" t="s">
        <v>2564</v>
      </c>
      <c r="E13" s="681" t="s">
        <v>1747</v>
      </c>
      <c r="F13" s="681"/>
      <c r="G13" s="680">
        <v>29</v>
      </c>
      <c r="H13" s="681">
        <v>96</v>
      </c>
      <c r="I13" s="680">
        <v>23.89</v>
      </c>
      <c r="J13" s="777">
        <f t="shared" si="2"/>
        <v>11.280858</v>
      </c>
      <c r="K13" s="995"/>
      <c r="L13" s="964"/>
      <c r="M13" s="964"/>
      <c r="N13" s="964"/>
      <c r="O13" s="964"/>
      <c r="P13" s="964"/>
      <c r="Q13" s="964"/>
      <c r="R13" s="964"/>
      <c r="S13" s="996"/>
      <c r="T13" s="55">
        <f t="shared" si="1"/>
        <v>0</v>
      </c>
      <c r="U13" s="2">
        <f t="shared" si="3"/>
        <v>0</v>
      </c>
      <c r="V13" s="1144">
        <f t="shared" si="4"/>
        <v>0</v>
      </c>
      <c r="W13" s="1476"/>
      <c r="X13" s="1574"/>
      <c r="Y13" s="1575"/>
    </row>
    <row r="14" spans="1:26" ht="21" customHeight="1" x14ac:dyDescent="0.25">
      <c r="B14" s="595" t="s">
        <v>2569</v>
      </c>
      <c r="C14" s="771" t="s">
        <v>2570</v>
      </c>
      <c r="D14" s="638" t="s">
        <v>2561</v>
      </c>
      <c r="E14" s="681" t="s">
        <v>1747</v>
      </c>
      <c r="F14" s="681"/>
      <c r="G14" s="680">
        <v>26</v>
      </c>
      <c r="H14" s="681">
        <v>120</v>
      </c>
      <c r="I14" s="680">
        <v>19.899999999999999</v>
      </c>
      <c r="J14" s="777">
        <f t="shared" si="2"/>
        <v>9.3967799999999997</v>
      </c>
      <c r="K14" s="995"/>
      <c r="L14" s="964"/>
      <c r="M14" s="964"/>
      <c r="N14" s="964"/>
      <c r="O14" s="964"/>
      <c r="P14" s="964"/>
      <c r="Q14" s="964"/>
      <c r="R14" s="964"/>
      <c r="S14" s="996"/>
      <c r="T14" s="55">
        <f t="shared" si="1"/>
        <v>0</v>
      </c>
      <c r="U14" s="2">
        <f t="shared" si="3"/>
        <v>0</v>
      </c>
      <c r="V14" s="1144">
        <f t="shared" si="4"/>
        <v>0</v>
      </c>
      <c r="W14" s="1476"/>
      <c r="X14" s="1574"/>
      <c r="Y14" s="1575"/>
    </row>
    <row r="15" spans="1:26" ht="21" customHeight="1" thickBot="1" x14ac:dyDescent="0.3">
      <c r="B15" s="582" t="s">
        <v>2571</v>
      </c>
      <c r="C15" s="755" t="s">
        <v>2572</v>
      </c>
      <c r="D15" s="651" t="s">
        <v>2564</v>
      </c>
      <c r="E15" s="652" t="s">
        <v>1747</v>
      </c>
      <c r="F15" s="652"/>
      <c r="G15" s="653">
        <v>29</v>
      </c>
      <c r="H15" s="652">
        <v>96</v>
      </c>
      <c r="I15" s="653">
        <v>23.89</v>
      </c>
      <c r="J15" s="654">
        <f t="shared" si="2"/>
        <v>11.280858</v>
      </c>
      <c r="K15" s="1000"/>
      <c r="L15" s="983"/>
      <c r="M15" s="983"/>
      <c r="N15" s="983"/>
      <c r="O15" s="983"/>
      <c r="P15" s="983"/>
      <c r="Q15" s="983"/>
      <c r="R15" s="983"/>
      <c r="S15" s="1001"/>
      <c r="T15" s="418">
        <f t="shared" si="1"/>
        <v>0</v>
      </c>
      <c r="U15" s="6">
        <f t="shared" si="3"/>
        <v>0</v>
      </c>
      <c r="V15" s="1145">
        <f t="shared" si="4"/>
        <v>0</v>
      </c>
      <c r="W15" s="1600"/>
      <c r="X15" s="1597"/>
      <c r="Y15" s="1598"/>
    </row>
    <row r="16" spans="1:26" ht="66.75" customHeight="1" thickTop="1" thickBot="1" x14ac:dyDescent="0.3">
      <c r="B16" s="508"/>
      <c r="C16" s="509"/>
      <c r="D16" s="510"/>
      <c r="E16" s="510"/>
      <c r="F16" s="510"/>
      <c r="G16" s="510"/>
      <c r="H16" s="510"/>
      <c r="I16" s="510"/>
      <c r="J16" s="511"/>
      <c r="K16" s="512"/>
      <c r="L16" s="512"/>
      <c r="M16" s="512"/>
      <c r="N16" s="512"/>
      <c r="O16" s="512"/>
      <c r="P16" s="512"/>
      <c r="Q16" s="512"/>
      <c r="R16" s="512"/>
      <c r="S16" s="512"/>
      <c r="T16" s="513"/>
      <c r="U16" s="514"/>
      <c r="V16" s="515"/>
      <c r="W16" s="515"/>
      <c r="X16" s="515"/>
      <c r="Y16" s="516"/>
    </row>
    <row r="17" spans="11:23" ht="15.75" thickTop="1" x14ac:dyDescent="0.25">
      <c r="K17" s="69"/>
      <c r="L17" s="69"/>
      <c r="M17" s="69"/>
      <c r="N17" s="69"/>
      <c r="O17" s="69"/>
      <c r="P17" s="69"/>
      <c r="Q17" s="69"/>
      <c r="R17" s="69"/>
      <c r="S17" s="69"/>
      <c r="T17" s="69"/>
      <c r="U17" s="70"/>
      <c r="V17" s="71"/>
      <c r="W17" s="71"/>
    </row>
    <row r="19" spans="11:23" ht="21" customHeight="1" x14ac:dyDescent="0.25"/>
  </sheetData>
  <mergeCells count="16">
    <mergeCell ref="A1:Y1"/>
    <mergeCell ref="X10:Y15"/>
    <mergeCell ref="B5:Y5"/>
    <mergeCell ref="B6:J6"/>
    <mergeCell ref="L6:N6"/>
    <mergeCell ref="O6:R6"/>
    <mergeCell ref="T6:Y6"/>
    <mergeCell ref="B9:Y9"/>
    <mergeCell ref="W10:W15"/>
    <mergeCell ref="B2:P2"/>
    <mergeCell ref="Q2:Y4"/>
    <mergeCell ref="B3:P3"/>
    <mergeCell ref="B4:C4"/>
    <mergeCell ref="D4:J4"/>
    <mergeCell ref="K4:M4"/>
    <mergeCell ref="N4:P4"/>
  </mergeCells>
  <conditionalFormatting sqref="B2">
    <cfRule type="duplicateValues" dxfId="73" priority="3"/>
  </conditionalFormatting>
  <conditionalFormatting sqref="B3:B9 B15:B1048576">
    <cfRule type="duplicateValues" dxfId="72" priority="72"/>
  </conditionalFormatting>
  <conditionalFormatting sqref="B10:B14">
    <cfRule type="duplicateValues" dxfId="71" priority="75"/>
  </conditionalFormatting>
  <conditionalFormatting sqref="Z10:Z15">
    <cfRule type="containsText" dxfId="70" priority="2" operator="containsText" text="Error">
      <formula>NOT(ISERROR(SEARCH("Error",Z10)))</formula>
    </cfRule>
  </conditionalFormatting>
  <pageMargins left="0.25" right="0.25" top="0.75" bottom="0.75" header="0.3" footer="0.3"/>
  <pageSetup scale="39"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DC9C1-1E39-4A94-8C39-9014F299EA6D}">
  <sheetPr codeName="Sheet62">
    <pageSetUpPr fitToPage="1"/>
  </sheetPr>
  <dimension ref="A1:Y30"/>
  <sheetViews>
    <sheetView showGridLines="0"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8" width="12" style="58" customWidth="1"/>
    <col min="19" max="19" width="13" style="58" bestFit="1"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7.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t="e" vm="2">
        <v>#VALUE!</v>
      </c>
      <c r="R2" s="1499"/>
      <c r="S2" s="1499"/>
      <c r="T2" s="1499"/>
      <c r="U2" s="1499"/>
      <c r="V2" s="1499"/>
      <c r="W2" s="1499"/>
      <c r="X2" s="1499"/>
      <c r="Y2" s="519"/>
    </row>
    <row r="3" spans="1:25" ht="33" customHeight="1" thickTop="1" thickBot="1" x14ac:dyDescent="0.3">
      <c r="B3" s="1506"/>
      <c r="C3" s="1507"/>
      <c r="D3" s="1507"/>
      <c r="E3" s="1507"/>
      <c r="F3" s="1507"/>
      <c r="G3" s="1507"/>
      <c r="H3" s="1507"/>
      <c r="I3" s="1507"/>
      <c r="J3" s="1507"/>
      <c r="K3" s="1507"/>
      <c r="L3" s="1507"/>
      <c r="M3" s="1507"/>
      <c r="N3" s="1507"/>
      <c r="O3" s="1507"/>
      <c r="P3" s="1507"/>
      <c r="Q3" s="1498"/>
      <c r="R3" s="1499"/>
      <c r="S3" s="1499"/>
      <c r="T3" s="1499"/>
      <c r="U3" s="1499"/>
      <c r="V3" s="1499"/>
      <c r="W3" s="1499"/>
      <c r="X3" s="1499"/>
      <c r="Y3" s="519"/>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519"/>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100360</v>
      </c>
      <c r="L7" s="1542" t="s">
        <v>1681</v>
      </c>
      <c r="M7" s="1542"/>
      <c r="N7" s="1542"/>
      <c r="O7" s="1543" t="s">
        <v>2573</v>
      </c>
      <c r="P7" s="1578"/>
      <c r="Q7" s="1578"/>
      <c r="R7" s="1578"/>
      <c r="S7" s="578">
        <v>0.47220000000000001</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SUM(U15:U20)</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SUM(K15:K52)</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thickTop="1" x14ac:dyDescent="0.25">
      <c r="B15" s="673" t="s">
        <v>2559</v>
      </c>
      <c r="C15" s="774" t="s">
        <v>2574</v>
      </c>
      <c r="D15" s="629" t="s">
        <v>2561</v>
      </c>
      <c r="E15" s="676" t="s">
        <v>1747</v>
      </c>
      <c r="F15" s="676"/>
      <c r="G15" s="675">
        <v>26</v>
      </c>
      <c r="H15" s="676">
        <v>120</v>
      </c>
      <c r="I15" s="675">
        <v>19.899999999999999</v>
      </c>
      <c r="J15" s="778">
        <f t="shared" ref="J15:J20" si="1">$S$7*I15</f>
        <v>9.3967799999999997</v>
      </c>
      <c r="K15" s="1002"/>
      <c r="L15" s="1003"/>
      <c r="M15" s="1003"/>
      <c r="N15" s="1003"/>
      <c r="O15" s="1003"/>
      <c r="P15" s="1003"/>
      <c r="Q15" s="1003"/>
      <c r="R15" s="1003"/>
      <c r="S15" s="1004"/>
      <c r="T15" s="420">
        <f t="shared" ref="T15:T20" si="2">SUM(K15:S15)</f>
        <v>0</v>
      </c>
      <c r="U15" s="334">
        <f t="shared" ref="U15:U20" si="3">T15*I15</f>
        <v>0</v>
      </c>
      <c r="V15" s="26">
        <f t="shared" ref="V15:V20" si="4">U15*$S$7</f>
        <v>0</v>
      </c>
      <c r="W15" s="1595" t="s">
        <v>1695</v>
      </c>
      <c r="X15" s="1596"/>
    </row>
    <row r="16" spans="1:25" ht="19.5" customHeight="1" x14ac:dyDescent="0.25">
      <c r="B16" s="678" t="s">
        <v>2562</v>
      </c>
      <c r="C16" s="776" t="s">
        <v>2563</v>
      </c>
      <c r="D16" s="638" t="s">
        <v>2564</v>
      </c>
      <c r="E16" s="681" t="s">
        <v>1747</v>
      </c>
      <c r="F16" s="681"/>
      <c r="G16" s="680">
        <v>29</v>
      </c>
      <c r="H16" s="681">
        <v>96</v>
      </c>
      <c r="I16" s="680">
        <v>23.89</v>
      </c>
      <c r="J16" s="777">
        <f t="shared" si="1"/>
        <v>11.280858</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790" t="s">
        <v>2565</v>
      </c>
      <c r="C17" s="776" t="s">
        <v>2575</v>
      </c>
      <c r="D17" s="638" t="s">
        <v>2561</v>
      </c>
      <c r="E17" s="681" t="s">
        <v>1747</v>
      </c>
      <c r="F17" s="681"/>
      <c r="G17" s="680">
        <v>26</v>
      </c>
      <c r="H17" s="681">
        <v>120</v>
      </c>
      <c r="I17" s="680">
        <v>19.899999999999999</v>
      </c>
      <c r="J17" s="777">
        <f t="shared" si="1"/>
        <v>9.3967799999999997</v>
      </c>
      <c r="K17" s="995"/>
      <c r="L17" s="964"/>
      <c r="M17" s="964"/>
      <c r="N17" s="964"/>
      <c r="O17" s="964"/>
      <c r="P17" s="964"/>
      <c r="Q17" s="964"/>
      <c r="R17" s="964"/>
      <c r="S17" s="996"/>
      <c r="T17" s="55">
        <f t="shared" si="2"/>
        <v>0</v>
      </c>
      <c r="U17" s="326">
        <f t="shared" si="3"/>
        <v>0</v>
      </c>
      <c r="V17" s="13">
        <f t="shared" si="4"/>
        <v>0</v>
      </c>
      <c r="W17" s="1574"/>
      <c r="X17" s="1575"/>
    </row>
    <row r="18" spans="2:24" ht="19.5" customHeight="1" x14ac:dyDescent="0.25">
      <c r="B18" s="790" t="s">
        <v>2567</v>
      </c>
      <c r="C18" s="776" t="s">
        <v>2576</v>
      </c>
      <c r="D18" s="638" t="s">
        <v>2564</v>
      </c>
      <c r="E18" s="681" t="s">
        <v>1747</v>
      </c>
      <c r="F18" s="681"/>
      <c r="G18" s="680">
        <v>29</v>
      </c>
      <c r="H18" s="681">
        <v>96</v>
      </c>
      <c r="I18" s="680">
        <v>23.89</v>
      </c>
      <c r="J18" s="777">
        <f t="shared" si="1"/>
        <v>11.280858</v>
      </c>
      <c r="K18" s="995"/>
      <c r="L18" s="964"/>
      <c r="M18" s="964"/>
      <c r="N18" s="964"/>
      <c r="O18" s="964"/>
      <c r="P18" s="964"/>
      <c r="Q18" s="964"/>
      <c r="R18" s="964"/>
      <c r="S18" s="996"/>
      <c r="T18" s="55">
        <f t="shared" si="2"/>
        <v>0</v>
      </c>
      <c r="U18" s="326">
        <f t="shared" si="3"/>
        <v>0</v>
      </c>
      <c r="V18" s="13">
        <f t="shared" si="4"/>
        <v>0</v>
      </c>
      <c r="W18" s="1574"/>
      <c r="X18" s="1575"/>
    </row>
    <row r="19" spans="2:24" ht="19.5" customHeight="1" x14ac:dyDescent="0.25">
      <c r="B19" s="790" t="s">
        <v>2569</v>
      </c>
      <c r="C19" s="776" t="s">
        <v>2577</v>
      </c>
      <c r="D19" s="638" t="s">
        <v>2561</v>
      </c>
      <c r="E19" s="681" t="s">
        <v>1747</v>
      </c>
      <c r="F19" s="681"/>
      <c r="G19" s="680">
        <v>26</v>
      </c>
      <c r="H19" s="681">
        <v>120</v>
      </c>
      <c r="I19" s="680">
        <v>19.899999999999999</v>
      </c>
      <c r="J19" s="777">
        <f t="shared" si="1"/>
        <v>9.3967799999999997</v>
      </c>
      <c r="K19" s="995"/>
      <c r="L19" s="964"/>
      <c r="M19" s="964"/>
      <c r="N19" s="964"/>
      <c r="O19" s="964"/>
      <c r="P19" s="964"/>
      <c r="Q19" s="964"/>
      <c r="R19" s="964"/>
      <c r="S19" s="996"/>
      <c r="T19" s="55">
        <f t="shared" si="2"/>
        <v>0</v>
      </c>
      <c r="U19" s="326">
        <f t="shared" si="3"/>
        <v>0</v>
      </c>
      <c r="V19" s="13">
        <f t="shared" si="4"/>
        <v>0</v>
      </c>
      <c r="W19" s="1574"/>
      <c r="X19" s="1575"/>
    </row>
    <row r="20" spans="2:24" ht="19.5" customHeight="1" thickBot="1" x14ac:dyDescent="0.3">
      <c r="B20" s="649" t="s">
        <v>2571</v>
      </c>
      <c r="C20" s="650" t="s">
        <v>2578</v>
      </c>
      <c r="D20" s="651" t="s">
        <v>2564</v>
      </c>
      <c r="E20" s="652" t="s">
        <v>1747</v>
      </c>
      <c r="F20" s="652"/>
      <c r="G20" s="653">
        <v>29</v>
      </c>
      <c r="H20" s="652">
        <v>96</v>
      </c>
      <c r="I20" s="653">
        <v>23.89</v>
      </c>
      <c r="J20" s="654">
        <f t="shared" si="1"/>
        <v>11.280858</v>
      </c>
      <c r="K20" s="1000"/>
      <c r="L20" s="983"/>
      <c r="M20" s="983"/>
      <c r="N20" s="983"/>
      <c r="O20" s="983"/>
      <c r="P20" s="983"/>
      <c r="Q20" s="983"/>
      <c r="R20" s="983"/>
      <c r="S20" s="1001"/>
      <c r="T20" s="418">
        <f t="shared" si="2"/>
        <v>0</v>
      </c>
      <c r="U20" s="335">
        <f t="shared" si="3"/>
        <v>0</v>
      </c>
      <c r="V20" s="23">
        <f t="shared" si="4"/>
        <v>0</v>
      </c>
      <c r="W20" s="1597"/>
      <c r="X20" s="1598"/>
    </row>
    <row r="21" spans="2:24" ht="23.85" customHeight="1" thickTop="1" x14ac:dyDescent="0.25">
      <c r="B21" s="1514" t="s">
        <v>1743</v>
      </c>
      <c r="C21" s="1515"/>
      <c r="D21" s="1515"/>
      <c r="E21" s="1515"/>
      <c r="F21" s="1515"/>
      <c r="G21" s="1515"/>
      <c r="H21" s="1515"/>
      <c r="I21" s="1515"/>
      <c r="J21" s="1515"/>
      <c r="K21" s="1515"/>
      <c r="L21" s="1515"/>
      <c r="M21" s="1515"/>
      <c r="N21" s="1515"/>
      <c r="O21" s="1515"/>
      <c r="P21" s="1515"/>
      <c r="Q21" s="1515"/>
      <c r="R21" s="1515"/>
      <c r="S21" s="1515"/>
      <c r="T21" s="1515"/>
      <c r="U21" s="1515"/>
      <c r="V21" s="1515"/>
      <c r="W21" s="1515"/>
      <c r="X21" s="1516"/>
    </row>
    <row r="22" spans="2:24" ht="23.85" customHeight="1" x14ac:dyDescent="0.25">
      <c r="B22" s="1514"/>
      <c r="C22" s="1515"/>
      <c r="D22" s="1515"/>
      <c r="E22" s="1515"/>
      <c r="F22" s="1515"/>
      <c r="G22" s="1515"/>
      <c r="H22" s="1515"/>
      <c r="I22" s="1515"/>
      <c r="J22" s="1515"/>
      <c r="K22" s="1515"/>
      <c r="L22" s="1515"/>
      <c r="M22" s="1515"/>
      <c r="N22" s="1515"/>
      <c r="O22" s="1515"/>
      <c r="P22" s="1515"/>
      <c r="Q22" s="1515"/>
      <c r="R22" s="1515"/>
      <c r="S22" s="1515"/>
      <c r="T22" s="1515"/>
      <c r="U22" s="1515"/>
      <c r="V22" s="1515"/>
      <c r="W22" s="1515"/>
      <c r="X22" s="1516"/>
    </row>
    <row r="23" spans="2:24" ht="0.75" customHeight="1" x14ac:dyDescent="0.25">
      <c r="B23" s="1514"/>
      <c r="C23" s="1515"/>
      <c r="D23" s="1515"/>
      <c r="E23" s="1515"/>
      <c r="F23" s="1515"/>
      <c r="G23" s="1515"/>
      <c r="H23" s="1515"/>
      <c r="I23" s="1515"/>
      <c r="J23" s="1515"/>
      <c r="K23" s="1515"/>
      <c r="L23" s="1515"/>
      <c r="M23" s="1515"/>
      <c r="N23" s="1515"/>
      <c r="O23" s="1515"/>
      <c r="P23" s="1515"/>
      <c r="Q23" s="1515"/>
      <c r="R23" s="1515"/>
      <c r="S23" s="1515"/>
      <c r="T23" s="1515"/>
      <c r="U23" s="1515"/>
      <c r="V23" s="1515"/>
      <c r="W23" s="1515"/>
      <c r="X23" s="1516"/>
    </row>
    <row r="24" spans="2:24" ht="33.75" customHeight="1" thickBot="1" x14ac:dyDescent="0.3">
      <c r="B24" s="1517"/>
      <c r="C24" s="1518"/>
      <c r="D24" s="1518"/>
      <c r="E24" s="1518"/>
      <c r="F24" s="1518"/>
      <c r="G24" s="1518"/>
      <c r="H24" s="1518"/>
      <c r="I24" s="1518"/>
      <c r="J24" s="1518"/>
      <c r="K24" s="1518"/>
      <c r="L24" s="1518"/>
      <c r="M24" s="1518"/>
      <c r="N24" s="1518"/>
      <c r="O24" s="1518"/>
      <c r="P24" s="1518"/>
      <c r="Q24" s="1518"/>
      <c r="R24" s="1518"/>
      <c r="S24" s="1518"/>
      <c r="T24" s="1518"/>
      <c r="U24" s="1518"/>
      <c r="V24" s="1518"/>
      <c r="W24" s="1518"/>
      <c r="X24" s="1519"/>
    </row>
    <row r="25" spans="2:24" ht="58.5" customHeight="1" thickTop="1" thickBot="1" x14ac:dyDescent="0.3">
      <c r="B25" s="1564"/>
      <c r="C25" s="1564"/>
      <c r="D25" s="1564"/>
      <c r="E25" s="1564"/>
      <c r="F25" s="1564"/>
      <c r="G25" s="1564"/>
      <c r="H25" s="1564"/>
      <c r="I25" s="1564"/>
      <c r="J25" s="1564"/>
      <c r="K25" s="1564"/>
      <c r="L25" s="1564"/>
      <c r="M25" s="1564"/>
      <c r="N25" s="1564"/>
      <c r="O25" s="1564"/>
      <c r="P25" s="1564"/>
      <c r="Q25" s="1564"/>
      <c r="R25" s="1564"/>
      <c r="S25" s="1564"/>
      <c r="T25" s="1564"/>
      <c r="U25" s="1564"/>
      <c r="V25" s="1564"/>
      <c r="W25" s="1564"/>
      <c r="X25" s="1564"/>
    </row>
    <row r="26" spans="2:24" ht="24" x14ac:dyDescent="0.4">
      <c r="C26" s="1546" t="s">
        <v>1744</v>
      </c>
      <c r="D26" s="1547"/>
      <c r="E26" s="1547"/>
      <c r="F26" s="1547"/>
      <c r="G26" s="1548"/>
    </row>
    <row r="27" spans="2:24" x14ac:dyDescent="0.25">
      <c r="C27" s="1549"/>
      <c r="D27" s="1550"/>
      <c r="E27" s="1550"/>
      <c r="F27" s="1550"/>
      <c r="G27" s="1551"/>
    </row>
    <row r="28" spans="2:24" x14ac:dyDescent="0.25">
      <c r="C28" s="1552"/>
      <c r="D28" s="1553"/>
      <c r="E28" s="1553"/>
      <c r="F28" s="1553"/>
      <c r="G28" s="1554"/>
    </row>
    <row r="29" spans="2:24" x14ac:dyDescent="0.25">
      <c r="C29" s="1552"/>
      <c r="D29" s="1553"/>
      <c r="E29" s="1553"/>
      <c r="F29" s="1553"/>
      <c r="G29" s="1554"/>
    </row>
    <row r="30" spans="2:24" ht="15.75" thickBot="1" x14ac:dyDescent="0.3">
      <c r="C30" s="1555"/>
      <c r="D30" s="1556"/>
      <c r="E30" s="1556"/>
      <c r="F30" s="1556"/>
      <c r="G30" s="1557"/>
    </row>
  </sheetData>
  <sheetProtection formatCells="0" formatColumns="0" formatRows="0" insertColumns="0" insertRows="0" insertHyperlinks="0" deleteRows="0" sort="0" autoFilter="0"/>
  <mergeCells count="29">
    <mergeCell ref="A1:Y1"/>
    <mergeCell ref="B25:X25"/>
    <mergeCell ref="B23:X24"/>
    <mergeCell ref="Q2:X4"/>
    <mergeCell ref="B5:X5"/>
    <mergeCell ref="B6:X6"/>
    <mergeCell ref="B7:J7"/>
    <mergeCell ref="L7:N7"/>
    <mergeCell ref="O7:R7"/>
    <mergeCell ref="T7:X7"/>
    <mergeCell ref="L9:Q9"/>
    <mergeCell ref="S9:X9"/>
    <mergeCell ref="E9:J9"/>
    <mergeCell ref="C26:G26"/>
    <mergeCell ref="C27:G30"/>
    <mergeCell ref="B2:P2"/>
    <mergeCell ref="B3:P3"/>
    <mergeCell ref="B4:C4"/>
    <mergeCell ref="D4:J4"/>
    <mergeCell ref="K4:M4"/>
    <mergeCell ref="N4:P4"/>
    <mergeCell ref="B10:X10"/>
    <mergeCell ref="B11:X11"/>
    <mergeCell ref="W15:X20"/>
    <mergeCell ref="B21:X22"/>
    <mergeCell ref="B8:B9"/>
    <mergeCell ref="E8:J8"/>
    <mergeCell ref="L8:Q8"/>
    <mergeCell ref="S8:X8"/>
  </mergeCells>
  <conditionalFormatting sqref="B2:B14 B17:B1048576">
    <cfRule type="duplicateValues" dxfId="69" priority="3"/>
  </conditionalFormatting>
  <conditionalFormatting sqref="B15">
    <cfRule type="duplicateValues" dxfId="68" priority="1"/>
  </conditionalFormatting>
  <conditionalFormatting sqref="B16">
    <cfRule type="duplicateValues" dxfId="67" priority="2"/>
  </conditionalFormatting>
  <pageMargins left="0.25" right="0.25" top="0.75" bottom="0.75" header="0.3" footer="0.3"/>
  <pageSetup scale="38"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108E8-ABC5-4A1C-82C5-576D156CF6A1}">
  <sheetPr codeName="Sheet63">
    <pageSetUpPr fitToPage="1"/>
  </sheetPr>
  <dimension ref="A1:Z15"/>
  <sheetViews>
    <sheetView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53.140625"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ol min="10" max="10" width="10.85546875" style="68" bestFit="1" customWidth="1"/>
    <col min="11" max="12" width="11.140625" style="58" customWidth="1"/>
    <col min="13" max="13" width="13.85546875" style="58" customWidth="1"/>
    <col min="14" max="14" width="13.140625" style="58" customWidth="1"/>
    <col min="15" max="18" width="11.140625" style="58" customWidth="1"/>
    <col min="19" max="19" width="13" style="58" bestFit="1"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28"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60" thickTop="1" thickBot="1" x14ac:dyDescent="0.3">
      <c r="B2" s="1504" t="s">
        <v>1680</v>
      </c>
      <c r="C2" s="1505"/>
      <c r="D2" s="1505"/>
      <c r="E2" s="1505"/>
      <c r="F2" s="1505"/>
      <c r="G2" s="1505"/>
      <c r="H2" s="1505"/>
      <c r="I2" s="1505"/>
      <c r="J2" s="1505"/>
      <c r="K2" s="1505"/>
      <c r="L2" s="1505"/>
      <c r="M2" s="1505"/>
      <c r="N2" s="1505"/>
      <c r="O2" s="1505"/>
      <c r="P2" s="1505"/>
      <c r="Q2" s="1498" t="e" vm="2">
        <v>#VALUE!</v>
      </c>
      <c r="R2" s="1499"/>
      <c r="S2" s="1499"/>
      <c r="T2" s="1499"/>
      <c r="U2" s="1499"/>
      <c r="V2" s="1499"/>
      <c r="W2" s="1499"/>
      <c r="X2" s="1499"/>
      <c r="Y2" s="1500"/>
      <c r="Z2" s="57"/>
    </row>
    <row r="3" spans="1:26" ht="35.25"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c r="Z3" s="57"/>
    </row>
    <row r="4" spans="1:26" ht="26.25"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row>
    <row r="5" spans="1:26" ht="16.5"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36.75" customHeight="1" thickTop="1" thickBot="1" x14ac:dyDescent="0.3">
      <c r="B6" s="1480"/>
      <c r="C6" s="1481"/>
      <c r="D6" s="1481"/>
      <c r="E6" s="1481"/>
      <c r="F6" s="1481"/>
      <c r="G6" s="1481"/>
      <c r="H6" s="1481"/>
      <c r="I6" s="1481"/>
      <c r="J6" s="1482"/>
      <c r="K6" s="1135">
        <v>100365</v>
      </c>
      <c r="L6" s="1483" t="s">
        <v>1681</v>
      </c>
      <c r="M6" s="1483"/>
      <c r="N6" s="1483"/>
      <c r="O6" s="1484" t="s">
        <v>2579</v>
      </c>
      <c r="P6" s="1485"/>
      <c r="Q6" s="1485"/>
      <c r="R6" s="1485"/>
      <c r="S6" s="597">
        <v>0.47589999999999999</v>
      </c>
      <c r="T6" s="1483" t="s">
        <v>1683</v>
      </c>
      <c r="U6" s="1483"/>
      <c r="V6" s="1483"/>
      <c r="W6" s="1483"/>
      <c r="X6" s="1483"/>
      <c r="Y6" s="1589"/>
    </row>
    <row r="7" spans="1:26" ht="45.75"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19.5" thickBot="1" x14ac:dyDescent="0.3">
      <c r="B8" s="48"/>
      <c r="C8" s="49"/>
      <c r="D8" s="50"/>
      <c r="E8" s="50"/>
      <c r="F8" s="50"/>
      <c r="G8" s="50"/>
      <c r="H8" s="50"/>
      <c r="I8" s="50"/>
      <c r="J8" s="51"/>
      <c r="K8" s="52">
        <f t="shared" ref="K8:V8" si="0">SUM(K10:K11)</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5.75"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57.75" customHeight="1" thickTop="1" x14ac:dyDescent="0.25">
      <c r="B10" s="673" t="s">
        <v>2580</v>
      </c>
      <c r="C10" s="774" t="s">
        <v>2581</v>
      </c>
      <c r="D10" s="629" t="s">
        <v>2561</v>
      </c>
      <c r="E10" s="676" t="s">
        <v>1747</v>
      </c>
      <c r="F10" s="676"/>
      <c r="G10" s="675">
        <v>26</v>
      </c>
      <c r="H10" s="676">
        <v>120</v>
      </c>
      <c r="I10" s="675">
        <v>21.9</v>
      </c>
      <c r="J10" s="780">
        <f>$S$6*I10</f>
        <v>10.42221</v>
      </c>
      <c r="K10" s="1035"/>
      <c r="L10" s="1023"/>
      <c r="M10" s="1023"/>
      <c r="N10" s="1023"/>
      <c r="O10" s="1023"/>
      <c r="P10" s="1023"/>
      <c r="Q10" s="1023"/>
      <c r="R10" s="1023"/>
      <c r="S10" s="1024"/>
      <c r="T10" s="506">
        <f t="shared" ref="T10:T11" si="1">SUM(K10:S10)</f>
        <v>0</v>
      </c>
      <c r="U10" s="19">
        <f>T10*I10</f>
        <v>0</v>
      </c>
      <c r="V10" s="323">
        <f>U10*$S$6</f>
        <v>0</v>
      </c>
      <c r="W10" s="1599" t="str">
        <f>_xlfn.CONCAT("$",'Total Sheet'!B34," per case for public LEAS / estimated $",'Total Sheet'!B35," for Nonpublic LEAs")</f>
        <v>$2.30 per case for public LEAS / estimated $5.36 for Nonpublic LEAs</v>
      </c>
      <c r="X10" s="1690" t="s">
        <v>1695</v>
      </c>
      <c r="Y10" s="1691"/>
    </row>
    <row r="11" spans="1:26" ht="57.75" customHeight="1" thickBot="1" x14ac:dyDescent="0.3">
      <c r="B11" s="683" t="s">
        <v>2582</v>
      </c>
      <c r="C11" s="650" t="s">
        <v>2583</v>
      </c>
      <c r="D11" s="651" t="s">
        <v>2564</v>
      </c>
      <c r="E11" s="652" t="s">
        <v>1747</v>
      </c>
      <c r="F11" s="652"/>
      <c r="G11" s="653">
        <v>29</v>
      </c>
      <c r="H11" s="652">
        <v>96</v>
      </c>
      <c r="I11" s="653">
        <v>26.28</v>
      </c>
      <c r="J11" s="781">
        <f t="shared" ref="J11" si="2">$S$6*I11</f>
        <v>12.506652000000001</v>
      </c>
      <c r="K11" s="1036"/>
      <c r="L11" s="1027"/>
      <c r="M11" s="1027"/>
      <c r="N11" s="1027"/>
      <c r="O11" s="1027"/>
      <c r="P11" s="1027"/>
      <c r="Q11" s="1027"/>
      <c r="R11" s="1027"/>
      <c r="S11" s="1028"/>
      <c r="T11" s="507">
        <f t="shared" si="1"/>
        <v>0</v>
      </c>
      <c r="U11" s="17">
        <f t="shared" ref="U11" si="3">T11*I11</f>
        <v>0</v>
      </c>
      <c r="V11" s="324">
        <f t="shared" ref="V11" si="4">U11*$S$6</f>
        <v>0</v>
      </c>
      <c r="W11" s="1600"/>
      <c r="X11" s="1694"/>
      <c r="Y11" s="1695"/>
    </row>
    <row r="12" spans="1:26" ht="62.25" customHeight="1" thickTop="1" thickBot="1" x14ac:dyDescent="0.3">
      <c r="B12" s="508"/>
      <c r="C12" s="509"/>
      <c r="D12" s="510"/>
      <c r="E12" s="510"/>
      <c r="F12" s="510"/>
      <c r="G12" s="510"/>
      <c r="H12" s="510"/>
      <c r="I12" s="510"/>
      <c r="J12" s="511"/>
      <c r="K12" s="512"/>
      <c r="L12" s="512"/>
      <c r="M12" s="512"/>
      <c r="N12" s="512"/>
      <c r="O12" s="512"/>
      <c r="P12" s="512"/>
      <c r="Q12" s="512"/>
      <c r="R12" s="512"/>
      <c r="S12" s="512"/>
      <c r="T12" s="513"/>
      <c r="U12" s="514"/>
      <c r="V12" s="515"/>
      <c r="W12" s="515"/>
      <c r="X12" s="515"/>
      <c r="Y12" s="516"/>
    </row>
    <row r="13" spans="1:26" ht="15.75" thickTop="1" x14ac:dyDescent="0.25">
      <c r="K13" s="69"/>
      <c r="L13" s="69"/>
      <c r="M13" s="69"/>
      <c r="N13" s="69"/>
      <c r="O13" s="69"/>
      <c r="P13" s="69"/>
      <c r="Q13" s="69"/>
      <c r="R13" s="69"/>
      <c r="S13" s="69"/>
      <c r="T13" s="69"/>
      <c r="U13" s="70"/>
      <c r="V13" s="71"/>
      <c r="W13" s="71"/>
    </row>
    <row r="15" spans="1:26" ht="21" customHeight="1" x14ac:dyDescent="0.25"/>
  </sheetData>
  <mergeCells count="16">
    <mergeCell ref="A1:Y1"/>
    <mergeCell ref="X10:Y11"/>
    <mergeCell ref="B5:Y5"/>
    <mergeCell ref="B6:J6"/>
    <mergeCell ref="L6:N6"/>
    <mergeCell ref="O6:R6"/>
    <mergeCell ref="T6:Y6"/>
    <mergeCell ref="B9:Y9"/>
    <mergeCell ref="W10:W11"/>
    <mergeCell ref="B2:P2"/>
    <mergeCell ref="Q2:Y4"/>
    <mergeCell ref="B3:P3"/>
    <mergeCell ref="B4:C4"/>
    <mergeCell ref="D4:J4"/>
    <mergeCell ref="K4:M4"/>
    <mergeCell ref="N4:P4"/>
  </mergeCells>
  <conditionalFormatting sqref="B2">
    <cfRule type="duplicateValues" dxfId="66" priority="4"/>
  </conditionalFormatting>
  <conditionalFormatting sqref="B3:B9 B11:B1048576">
    <cfRule type="duplicateValues" dxfId="65" priority="76"/>
  </conditionalFormatting>
  <conditionalFormatting sqref="B10">
    <cfRule type="duplicateValues" dxfId="64" priority="79"/>
  </conditionalFormatting>
  <conditionalFormatting sqref="Z10:Z11">
    <cfRule type="containsText" dxfId="63" priority="3" operator="containsText" text="Error">
      <formula>NOT(ISERROR(SEARCH("Error",Z10)))</formula>
    </cfRule>
  </conditionalFormatting>
  <pageMargins left="0.25" right="0.25" top="0.75" bottom="0.75" header="0.3" footer="0.3"/>
  <pageSetup scale="39"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96DA8-D5FB-40E5-B0BE-96142934AE04}">
  <sheetPr codeName="Sheet64">
    <pageSetUpPr fitToPage="1"/>
  </sheetPr>
  <dimension ref="A1:Y26"/>
  <sheetViews>
    <sheetView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8" width="12" style="58" customWidth="1"/>
    <col min="19" max="19" width="13" style="58" bestFit="1"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34.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t="e" vm="2">
        <v>#VALUE!</v>
      </c>
      <c r="R2" s="1499"/>
      <c r="S2" s="1499"/>
      <c r="T2" s="1499"/>
      <c r="U2" s="1499"/>
      <c r="V2" s="1499"/>
      <c r="W2" s="1499"/>
      <c r="X2" s="1499"/>
      <c r="Y2" s="519"/>
    </row>
    <row r="3" spans="1:25" ht="33" customHeight="1" thickTop="1" thickBot="1" x14ac:dyDescent="0.3">
      <c r="B3" s="1506"/>
      <c r="C3" s="1507"/>
      <c r="D3" s="1507"/>
      <c r="E3" s="1507"/>
      <c r="F3" s="1507"/>
      <c r="G3" s="1507"/>
      <c r="H3" s="1507"/>
      <c r="I3" s="1507"/>
      <c r="J3" s="1507"/>
      <c r="K3" s="1507"/>
      <c r="L3" s="1507"/>
      <c r="M3" s="1507"/>
      <c r="N3" s="1507"/>
      <c r="O3" s="1507"/>
      <c r="P3" s="1507"/>
      <c r="Q3" s="1498"/>
      <c r="R3" s="1499"/>
      <c r="S3" s="1499"/>
      <c r="T3" s="1499"/>
      <c r="U3" s="1499"/>
      <c r="V3" s="1499"/>
      <c r="W3" s="1499"/>
      <c r="X3" s="1499"/>
      <c r="Y3" s="519"/>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519"/>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100365</v>
      </c>
      <c r="L7" s="1542" t="s">
        <v>1681</v>
      </c>
      <c r="M7" s="1542"/>
      <c r="N7" s="1542"/>
      <c r="O7" s="1543" t="s">
        <v>2579</v>
      </c>
      <c r="P7" s="1578"/>
      <c r="Q7" s="1578"/>
      <c r="R7" s="1578"/>
      <c r="S7" s="578">
        <v>0.47589999999999999</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SUM(U15:U16)</f>
        <v>0</v>
      </c>
      <c r="D9" s="353" t="s">
        <v>1737</v>
      </c>
      <c r="E9" s="1751"/>
      <c r="F9" s="1752"/>
      <c r="G9" s="1752"/>
      <c r="H9" s="1752"/>
      <c r="I9" s="1752"/>
      <c r="J9" s="1752"/>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753" t="s">
        <v>1739</v>
      </c>
      <c r="C10" s="1754"/>
      <c r="D10" s="1754"/>
      <c r="E10" s="1754"/>
      <c r="F10" s="1754"/>
      <c r="G10" s="1754"/>
      <c r="H10" s="1754"/>
      <c r="I10" s="1754"/>
      <c r="J10" s="1754"/>
      <c r="K10" s="1754"/>
      <c r="L10" s="1754"/>
      <c r="M10" s="1754"/>
      <c r="N10" s="1754"/>
      <c r="O10" s="1754"/>
      <c r="P10" s="1754"/>
      <c r="Q10" s="1754"/>
      <c r="R10" s="1754"/>
      <c r="S10" s="1754"/>
      <c r="T10" s="1754"/>
      <c r="U10" s="1754"/>
      <c r="V10" s="1754"/>
      <c r="W10" s="1754"/>
      <c r="X10" s="1755"/>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SUM(K15:K48)</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36" customHeight="1" thickTop="1" x14ac:dyDescent="0.25">
      <c r="B15" s="673" t="s">
        <v>2580</v>
      </c>
      <c r="C15" s="774" t="s">
        <v>2584</v>
      </c>
      <c r="D15" s="629" t="s">
        <v>2585</v>
      </c>
      <c r="E15" s="676" t="s">
        <v>1747</v>
      </c>
      <c r="F15" s="676"/>
      <c r="G15" s="675">
        <v>26</v>
      </c>
      <c r="H15" s="676">
        <v>120</v>
      </c>
      <c r="I15" s="675">
        <v>21.9</v>
      </c>
      <c r="J15" s="778">
        <f>$S$7*I15</f>
        <v>10.42221</v>
      </c>
      <c r="K15" s="1002"/>
      <c r="L15" s="1003"/>
      <c r="M15" s="1003"/>
      <c r="N15" s="1003"/>
      <c r="O15" s="1003"/>
      <c r="P15" s="1003"/>
      <c r="Q15" s="1003"/>
      <c r="R15" s="1003"/>
      <c r="S15" s="1004"/>
      <c r="T15" s="420">
        <f>SUM(K15:S15)</f>
        <v>0</v>
      </c>
      <c r="U15" s="334">
        <f t="shared" ref="U15:U16" si="1">T15*I15</f>
        <v>0</v>
      </c>
      <c r="V15" s="26">
        <f t="shared" ref="V15:V16" si="2">U15*$S$7</f>
        <v>0</v>
      </c>
      <c r="W15" s="1595" t="s">
        <v>1695</v>
      </c>
      <c r="X15" s="1596"/>
    </row>
    <row r="16" spans="1:25" ht="36" customHeight="1" thickBot="1" x14ac:dyDescent="0.3">
      <c r="B16" s="649" t="s">
        <v>2582</v>
      </c>
      <c r="C16" s="650" t="s">
        <v>2586</v>
      </c>
      <c r="D16" s="651" t="s">
        <v>2587</v>
      </c>
      <c r="E16" s="652" t="s">
        <v>1747</v>
      </c>
      <c r="F16" s="652"/>
      <c r="G16" s="653">
        <v>29</v>
      </c>
      <c r="H16" s="652">
        <v>96</v>
      </c>
      <c r="I16" s="653">
        <v>26.28</v>
      </c>
      <c r="J16" s="654">
        <f t="shared" ref="J16" si="3">$S$7*I16</f>
        <v>12.506652000000001</v>
      </c>
      <c r="K16" s="1000"/>
      <c r="L16" s="983"/>
      <c r="M16" s="983"/>
      <c r="N16" s="983"/>
      <c r="O16" s="983"/>
      <c r="P16" s="983"/>
      <c r="Q16" s="983"/>
      <c r="R16" s="983"/>
      <c r="S16" s="1001"/>
      <c r="T16" s="418">
        <f t="shared" ref="T16" si="4">SUM(K16:S16)</f>
        <v>0</v>
      </c>
      <c r="U16" s="335">
        <f t="shared" si="1"/>
        <v>0</v>
      </c>
      <c r="V16" s="23">
        <f t="shared" si="2"/>
        <v>0</v>
      </c>
      <c r="W16" s="1597"/>
      <c r="X16" s="1598"/>
    </row>
    <row r="17" spans="2:24" ht="23.85" customHeight="1" thickTop="1" x14ac:dyDescent="0.25">
      <c r="B17" s="1514" t="s">
        <v>1743</v>
      </c>
      <c r="C17" s="1515"/>
      <c r="D17" s="1515"/>
      <c r="E17" s="1515"/>
      <c r="F17" s="1515"/>
      <c r="G17" s="1515"/>
      <c r="H17" s="1515"/>
      <c r="I17" s="1515"/>
      <c r="J17" s="1515"/>
      <c r="K17" s="1515"/>
      <c r="L17" s="1515"/>
      <c r="M17" s="1515"/>
      <c r="N17" s="1515"/>
      <c r="O17" s="1515"/>
      <c r="P17" s="1515"/>
      <c r="Q17" s="1515"/>
      <c r="R17" s="1515"/>
      <c r="S17" s="1515"/>
      <c r="T17" s="1515"/>
      <c r="U17" s="1515"/>
      <c r="V17" s="1515"/>
      <c r="W17" s="1515"/>
      <c r="X17" s="1516"/>
    </row>
    <row r="18" spans="2:24" ht="23.85" customHeight="1" x14ac:dyDescent="0.25">
      <c r="B18" s="1514"/>
      <c r="C18" s="1515"/>
      <c r="D18" s="1515"/>
      <c r="E18" s="1515"/>
      <c r="F18" s="1515"/>
      <c r="G18" s="1515"/>
      <c r="H18" s="1515"/>
      <c r="I18" s="1515"/>
      <c r="J18" s="1515"/>
      <c r="K18" s="1515"/>
      <c r="L18" s="1515"/>
      <c r="M18" s="1515"/>
      <c r="N18" s="1515"/>
      <c r="O18" s="1515"/>
      <c r="P18" s="1515"/>
      <c r="Q18" s="1515"/>
      <c r="R18" s="1515"/>
      <c r="S18" s="1515"/>
      <c r="T18" s="1515"/>
      <c r="U18" s="1515"/>
      <c r="V18" s="1515"/>
      <c r="W18" s="1515"/>
      <c r="X18" s="1516"/>
    </row>
    <row r="19" spans="2:24" ht="0.75" customHeight="1" x14ac:dyDescent="0.25">
      <c r="B19" s="1514"/>
      <c r="C19" s="1515"/>
      <c r="D19" s="1515"/>
      <c r="E19" s="1515"/>
      <c r="F19" s="1515"/>
      <c r="G19" s="1515"/>
      <c r="H19" s="1515"/>
      <c r="I19" s="1515"/>
      <c r="J19" s="1515"/>
      <c r="K19" s="1515"/>
      <c r="L19" s="1515"/>
      <c r="M19" s="1515"/>
      <c r="N19" s="1515"/>
      <c r="O19" s="1515"/>
      <c r="P19" s="1515"/>
      <c r="Q19" s="1515"/>
      <c r="R19" s="1515"/>
      <c r="S19" s="1515"/>
      <c r="T19" s="1515"/>
      <c r="U19" s="1515"/>
      <c r="V19" s="1515"/>
      <c r="W19" s="1515"/>
      <c r="X19" s="1516"/>
    </row>
    <row r="20" spans="2:24" ht="33.75" customHeight="1" thickBot="1" x14ac:dyDescent="0.3">
      <c r="B20" s="1517"/>
      <c r="C20" s="1518"/>
      <c r="D20" s="1518"/>
      <c r="E20" s="1518"/>
      <c r="F20" s="1518"/>
      <c r="G20" s="1518"/>
      <c r="H20" s="1518"/>
      <c r="I20" s="1518"/>
      <c r="J20" s="1518"/>
      <c r="K20" s="1518"/>
      <c r="L20" s="1518"/>
      <c r="M20" s="1518"/>
      <c r="N20" s="1518"/>
      <c r="O20" s="1518"/>
      <c r="P20" s="1518"/>
      <c r="Q20" s="1518"/>
      <c r="R20" s="1518"/>
      <c r="S20" s="1518"/>
      <c r="T20" s="1518"/>
      <c r="U20" s="1518"/>
      <c r="V20" s="1518"/>
      <c r="W20" s="1518"/>
      <c r="X20" s="1519"/>
    </row>
    <row r="21" spans="2:24" ht="58.5" customHeight="1" thickTop="1" thickBot="1" x14ac:dyDescent="0.3">
      <c r="B21" s="1564"/>
      <c r="C21" s="1564"/>
      <c r="D21" s="1564"/>
      <c r="E21" s="1564"/>
      <c r="F21" s="1564"/>
      <c r="G21" s="1564"/>
      <c r="H21" s="1564"/>
      <c r="I21" s="1564"/>
      <c r="J21" s="1564"/>
      <c r="K21" s="1564"/>
      <c r="L21" s="1564"/>
      <c r="M21" s="1564"/>
      <c r="N21" s="1564"/>
      <c r="O21" s="1564"/>
      <c r="P21" s="1564"/>
      <c r="Q21" s="1564"/>
      <c r="R21" s="1564"/>
      <c r="S21" s="1564"/>
      <c r="T21" s="1564"/>
      <c r="U21" s="1564"/>
      <c r="V21" s="1564"/>
      <c r="W21" s="1564"/>
      <c r="X21" s="1564"/>
    </row>
    <row r="22" spans="2:24" ht="24" x14ac:dyDescent="0.4">
      <c r="C22" s="1546" t="s">
        <v>1744</v>
      </c>
      <c r="D22" s="1547"/>
      <c r="E22" s="1547"/>
      <c r="F22" s="1547"/>
      <c r="G22" s="1548"/>
    </row>
    <row r="23" spans="2:24" x14ac:dyDescent="0.25">
      <c r="C23" s="1549"/>
      <c r="D23" s="1550"/>
      <c r="E23" s="1550"/>
      <c r="F23" s="1550"/>
      <c r="G23" s="1551"/>
    </row>
    <row r="24" spans="2:24" x14ac:dyDescent="0.25">
      <c r="C24" s="1552"/>
      <c r="D24" s="1553"/>
      <c r="E24" s="1553"/>
      <c r="F24" s="1553"/>
      <c r="G24" s="1554"/>
    </row>
    <row r="25" spans="2:24" x14ac:dyDescent="0.25">
      <c r="C25" s="1552"/>
      <c r="D25" s="1553"/>
      <c r="E25" s="1553"/>
      <c r="F25" s="1553"/>
      <c r="G25" s="1554"/>
    </row>
    <row r="26" spans="2:24" ht="15.75" thickBot="1" x14ac:dyDescent="0.3">
      <c r="C26" s="1555"/>
      <c r="D26" s="1556"/>
      <c r="E26" s="1556"/>
      <c r="F26" s="1556"/>
      <c r="G26" s="1557"/>
    </row>
  </sheetData>
  <mergeCells count="29">
    <mergeCell ref="A1:Y1"/>
    <mergeCell ref="C22:G22"/>
    <mergeCell ref="C23:G26"/>
    <mergeCell ref="Q2:X4"/>
    <mergeCell ref="B10:X10"/>
    <mergeCell ref="B11:X11"/>
    <mergeCell ref="W15:X16"/>
    <mergeCell ref="B17:X18"/>
    <mergeCell ref="B19:X20"/>
    <mergeCell ref="B21:X21"/>
    <mergeCell ref="B8:B9"/>
    <mergeCell ref="E8:J8"/>
    <mergeCell ref="L8:Q8"/>
    <mergeCell ref="S8:X8"/>
    <mergeCell ref="E9:J9"/>
    <mergeCell ref="L9:Q9"/>
    <mergeCell ref="S9:X9"/>
    <mergeCell ref="B5:X5"/>
    <mergeCell ref="B6:X6"/>
    <mergeCell ref="B7:J7"/>
    <mergeCell ref="L7:N7"/>
    <mergeCell ref="O7:R7"/>
    <mergeCell ref="T7:X7"/>
    <mergeCell ref="B2:P2"/>
    <mergeCell ref="B3:P3"/>
    <mergeCell ref="B4:C4"/>
    <mergeCell ref="D4:J4"/>
    <mergeCell ref="K4:M4"/>
    <mergeCell ref="N4:P4"/>
  </mergeCells>
  <conditionalFormatting sqref="B2:B14 B16:B1048576">
    <cfRule type="duplicateValues" dxfId="62" priority="80"/>
  </conditionalFormatting>
  <conditionalFormatting sqref="B15">
    <cfRule type="duplicateValues" dxfId="61" priority="1"/>
  </conditionalFormatting>
  <pageMargins left="0.25" right="0.25" top="0.75" bottom="0.75" header="0.3" footer="0.3"/>
  <pageSetup scale="3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06F82-509D-4F4C-B768-0367C1A02F59}">
  <sheetPr codeName="Sheet65">
    <pageSetUpPr fitToPage="1"/>
  </sheetPr>
  <dimension ref="A1:Z17"/>
  <sheetViews>
    <sheetView showGridLines="0"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53.140625"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7" width="11.140625" style="58" customWidth="1"/>
    <col min="18" max="18" width="14.140625" style="58" customWidth="1"/>
    <col min="19" max="19" width="12" style="58" bestFit="1"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58.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43.5" customHeight="1" thickTop="1" thickBot="1" x14ac:dyDescent="0.3">
      <c r="B2" s="1504" t="s">
        <v>1680</v>
      </c>
      <c r="C2" s="1505"/>
      <c r="D2" s="1505"/>
      <c r="E2" s="1505"/>
      <c r="F2" s="1505"/>
      <c r="G2" s="1505"/>
      <c r="H2" s="1505"/>
      <c r="I2" s="1505"/>
      <c r="J2" s="1505"/>
      <c r="K2" s="1505"/>
      <c r="L2" s="1505"/>
      <c r="M2" s="1505"/>
      <c r="N2" s="1505"/>
      <c r="O2" s="1505"/>
      <c r="P2" s="1505"/>
      <c r="Q2" s="1498"/>
      <c r="R2" s="1499"/>
      <c r="S2" s="1499"/>
      <c r="T2" s="1499"/>
      <c r="U2" s="1499"/>
      <c r="V2" s="1499"/>
      <c r="W2" s="1499"/>
      <c r="X2" s="1499"/>
      <c r="Y2" s="1500"/>
      <c r="Z2" s="57"/>
    </row>
    <row r="3" spans="1:26"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c r="Z3" s="57"/>
    </row>
    <row r="4" spans="1:26" ht="41.1"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row>
    <row r="5" spans="1:26"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47.45" customHeight="1" thickTop="1" thickBot="1" x14ac:dyDescent="0.3">
      <c r="B6" s="1480"/>
      <c r="C6" s="1481"/>
      <c r="D6" s="1481"/>
      <c r="E6" s="1481"/>
      <c r="F6" s="1481"/>
      <c r="G6" s="1481"/>
      <c r="H6" s="1481"/>
      <c r="I6" s="1481"/>
      <c r="J6" s="1482"/>
      <c r="K6" s="1135">
        <v>100193</v>
      </c>
      <c r="L6" s="1483" t="s">
        <v>1681</v>
      </c>
      <c r="M6" s="1483"/>
      <c r="N6" s="1483"/>
      <c r="O6" s="1756" t="s">
        <v>2588</v>
      </c>
      <c r="P6" s="1757"/>
      <c r="Q6" s="1757"/>
      <c r="R6" s="1757"/>
      <c r="S6" s="597">
        <v>1.4172</v>
      </c>
      <c r="T6" s="1483" t="s">
        <v>1683</v>
      </c>
      <c r="U6" s="1483"/>
      <c r="V6" s="1483"/>
      <c r="W6" s="1483"/>
      <c r="X6" s="1483"/>
      <c r="Y6" s="1589"/>
    </row>
    <row r="7" spans="1:26" ht="66.7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8.25" customHeight="1" thickBot="1" x14ac:dyDescent="0.3">
      <c r="B8" s="48"/>
      <c r="C8" s="49"/>
      <c r="D8" s="50"/>
      <c r="E8" s="50"/>
      <c r="F8" s="50"/>
      <c r="G8" s="50"/>
      <c r="H8" s="50"/>
      <c r="I8" s="50"/>
      <c r="J8" s="51"/>
      <c r="K8" s="52">
        <f t="shared" ref="K8:V8" si="0">SUM(K10:K13)</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5.75"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30" customHeight="1" x14ac:dyDescent="0.25">
      <c r="B10" s="579">
        <v>23451</v>
      </c>
      <c r="C10" s="591" t="s">
        <v>2589</v>
      </c>
      <c r="D10" s="559">
        <v>2</v>
      </c>
      <c r="E10" s="560">
        <v>0</v>
      </c>
      <c r="F10" s="560" t="s">
        <v>1747</v>
      </c>
      <c r="G10" s="561">
        <v>40</v>
      </c>
      <c r="H10" s="560">
        <v>240</v>
      </c>
      <c r="I10" s="561">
        <v>57.14</v>
      </c>
      <c r="J10" s="562">
        <f t="shared" ref="J10:J13" si="1">$S$6*I10</f>
        <v>80.978808000000001</v>
      </c>
      <c r="K10" s="520"/>
      <c r="L10" s="979"/>
      <c r="M10" s="407"/>
      <c r="N10" s="979"/>
      <c r="O10" s="407"/>
      <c r="P10" s="979"/>
      <c r="Q10" s="407"/>
      <c r="R10" s="979"/>
      <c r="S10" s="408"/>
      <c r="T10" s="480">
        <f t="shared" ref="T10:T13" si="2">SUM(K10:S10)</f>
        <v>0</v>
      </c>
      <c r="U10" s="3">
        <f t="shared" ref="U10:U13" si="3">T10*I10</f>
        <v>0</v>
      </c>
      <c r="V10" s="328">
        <f t="shared" ref="V10:V13" si="4">U10*$S$6</f>
        <v>0</v>
      </c>
      <c r="W10" s="1579" t="str">
        <f>_xlfn.CONCAT("$",'Total Sheet'!B34," per case for public LEAS / estimated $",'Total Sheet'!B35," for Nonpublic LEAs")</f>
        <v>$2.30 per case for public LEAS / estimated $5.36 for Nonpublic LEAs</v>
      </c>
      <c r="X10" s="1572" t="s">
        <v>1695</v>
      </c>
      <c r="Y10" s="1573"/>
    </row>
    <row r="11" spans="1:26" ht="30" customHeight="1" x14ac:dyDescent="0.25">
      <c r="B11" s="581">
        <v>23452</v>
      </c>
      <c r="C11" s="570" t="s">
        <v>2590</v>
      </c>
      <c r="D11" s="565">
        <v>2</v>
      </c>
      <c r="E11" s="566">
        <v>0</v>
      </c>
      <c r="F11" s="566" t="s">
        <v>1747</v>
      </c>
      <c r="G11" s="567">
        <v>40</v>
      </c>
      <c r="H11" s="566">
        <v>240</v>
      </c>
      <c r="I11" s="567">
        <v>57.14</v>
      </c>
      <c r="J11" s="568">
        <f t="shared" si="1"/>
        <v>80.978808000000001</v>
      </c>
      <c r="K11" s="521"/>
      <c r="L11" s="964"/>
      <c r="M11" s="402"/>
      <c r="N11" s="964"/>
      <c r="O11" s="402"/>
      <c r="P11" s="964"/>
      <c r="Q11" s="402"/>
      <c r="R11" s="964"/>
      <c r="S11" s="403"/>
      <c r="T11" s="442">
        <f t="shared" si="2"/>
        <v>0</v>
      </c>
      <c r="U11" s="2">
        <f t="shared" si="3"/>
        <v>0</v>
      </c>
      <c r="V11" s="13">
        <f t="shared" si="4"/>
        <v>0</v>
      </c>
      <c r="W11" s="1476"/>
      <c r="X11" s="1574"/>
      <c r="Y11" s="1575"/>
    </row>
    <row r="12" spans="1:26" ht="30" customHeight="1" x14ac:dyDescent="0.25">
      <c r="B12" s="595">
        <v>23453</v>
      </c>
      <c r="C12" s="570" t="s">
        <v>2591</v>
      </c>
      <c r="D12" s="565">
        <v>2</v>
      </c>
      <c r="E12" s="566">
        <v>0</v>
      </c>
      <c r="F12" s="566" t="s">
        <v>1747</v>
      </c>
      <c r="G12" s="567">
        <v>40</v>
      </c>
      <c r="H12" s="566">
        <v>246</v>
      </c>
      <c r="I12" s="567">
        <v>62.5</v>
      </c>
      <c r="J12" s="568">
        <f t="shared" si="1"/>
        <v>88.575000000000003</v>
      </c>
      <c r="K12" s="521"/>
      <c r="L12" s="964"/>
      <c r="M12" s="402"/>
      <c r="N12" s="964"/>
      <c r="O12" s="402"/>
      <c r="P12" s="964"/>
      <c r="Q12" s="402"/>
      <c r="R12" s="964"/>
      <c r="S12" s="403"/>
      <c r="T12" s="442">
        <f t="shared" si="2"/>
        <v>0</v>
      </c>
      <c r="U12" s="2">
        <f t="shared" si="3"/>
        <v>0</v>
      </c>
      <c r="V12" s="13">
        <f t="shared" si="4"/>
        <v>0</v>
      </c>
      <c r="W12" s="1476"/>
      <c r="X12" s="1574"/>
      <c r="Y12" s="1575"/>
    </row>
    <row r="13" spans="1:26" ht="30" customHeight="1" thickBot="1" x14ac:dyDescent="0.3">
      <c r="B13" s="596">
        <v>23462</v>
      </c>
      <c r="C13" s="572" t="s">
        <v>2592</v>
      </c>
      <c r="D13" s="573">
        <v>2</v>
      </c>
      <c r="E13" s="574">
        <v>0</v>
      </c>
      <c r="F13" s="574" t="s">
        <v>1747</v>
      </c>
      <c r="G13" s="576">
        <v>40</v>
      </c>
      <c r="H13" s="574">
        <v>240</v>
      </c>
      <c r="I13" s="576">
        <v>57.14</v>
      </c>
      <c r="J13" s="577">
        <f t="shared" si="1"/>
        <v>80.978808000000001</v>
      </c>
      <c r="K13" s="522"/>
      <c r="L13" s="998"/>
      <c r="M13" s="523"/>
      <c r="N13" s="998"/>
      <c r="O13" s="523"/>
      <c r="P13" s="998"/>
      <c r="Q13" s="523"/>
      <c r="R13" s="998"/>
      <c r="S13" s="524"/>
      <c r="T13" s="475">
        <f t="shared" si="2"/>
        <v>0</v>
      </c>
      <c r="U13" s="1">
        <f t="shared" si="3"/>
        <v>0</v>
      </c>
      <c r="V13" s="329">
        <f t="shared" si="4"/>
        <v>0</v>
      </c>
      <c r="W13" s="1581"/>
      <c r="X13" s="1576"/>
      <c r="Y13" s="1577"/>
    </row>
    <row r="14" spans="1:26" ht="71.099999999999994" customHeight="1" thickBot="1" x14ac:dyDescent="0.3">
      <c r="B14" s="59"/>
      <c r="C14" s="470"/>
      <c r="D14" s="61"/>
      <c r="E14" s="61"/>
      <c r="F14" s="61"/>
      <c r="G14" s="61"/>
      <c r="H14" s="61"/>
      <c r="I14" s="61"/>
      <c r="J14" s="62"/>
      <c r="K14" s="63"/>
      <c r="L14" s="63"/>
      <c r="M14" s="63"/>
      <c r="N14" s="63"/>
      <c r="O14" s="63"/>
      <c r="P14" s="63"/>
      <c r="Q14" s="63"/>
      <c r="R14" s="63"/>
      <c r="S14" s="63"/>
      <c r="T14" s="64"/>
      <c r="U14" s="65"/>
      <c r="V14" s="66"/>
      <c r="W14" s="66"/>
      <c r="X14" s="66"/>
      <c r="Y14" s="67"/>
    </row>
    <row r="15" spans="1:26" ht="15.75" thickTop="1" x14ac:dyDescent="0.25">
      <c r="K15" s="69"/>
      <c r="L15" s="69"/>
      <c r="M15" s="69"/>
      <c r="N15" s="69"/>
      <c r="O15" s="69"/>
      <c r="P15" s="69"/>
      <c r="Q15" s="69"/>
      <c r="R15" s="69"/>
      <c r="S15" s="69"/>
      <c r="T15" s="69"/>
      <c r="U15" s="70"/>
      <c r="V15" s="71"/>
      <c r="W15" s="71"/>
    </row>
    <row r="17" ht="21" customHeight="1" x14ac:dyDescent="0.25"/>
  </sheetData>
  <sheetProtection formatCells="0" formatColumns="0" formatRows="0" insertColumns="0" insertRows="0" insertHyperlinks="0" deleteRows="0" sort="0" autoFilter="0"/>
  <mergeCells count="16">
    <mergeCell ref="A1:Y1"/>
    <mergeCell ref="B2:P2"/>
    <mergeCell ref="Q2:Y4"/>
    <mergeCell ref="B3:P3"/>
    <mergeCell ref="B4:C4"/>
    <mergeCell ref="D4:J4"/>
    <mergeCell ref="K4:M4"/>
    <mergeCell ref="N4:P4"/>
    <mergeCell ref="X10:Y13"/>
    <mergeCell ref="B5:Y5"/>
    <mergeCell ref="B6:J6"/>
    <mergeCell ref="L6:N6"/>
    <mergeCell ref="O6:R6"/>
    <mergeCell ref="T6:Y6"/>
    <mergeCell ref="B9:Y9"/>
    <mergeCell ref="W10:W13"/>
  </mergeCells>
  <conditionalFormatting sqref="B2">
    <cfRule type="duplicateValues" dxfId="60" priority="1"/>
  </conditionalFormatting>
  <conditionalFormatting sqref="B3:B1048576">
    <cfRule type="duplicateValues" dxfId="59" priority="4"/>
  </conditionalFormatting>
  <conditionalFormatting sqref="Z10:Z13">
    <cfRule type="containsText" dxfId="58" priority="2" operator="containsText" text="Error">
      <formula>NOT(ISERROR(SEARCH("Error",Z10)))</formula>
    </cfRule>
  </conditionalFormatting>
  <pageMargins left="0.25" right="0.25" top="0.75" bottom="0.75" header="0.3" footer="0.3"/>
  <pageSetup scale="39"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13D14-1C69-4A41-B75D-DCDE7EE0CF56}">
  <sheetPr codeName="Sheet66">
    <pageSetUpPr fitToPage="1"/>
  </sheetPr>
  <dimension ref="A1:Y46"/>
  <sheetViews>
    <sheetView showGridLines="0" topLeftCell="A4"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61.5703125"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8" width="12" style="58" customWidth="1"/>
    <col min="19" max="19" width="13.140625"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7.25" customHeight="1" thickTop="1" thickBot="1" x14ac:dyDescent="0.65">
      <c r="A1" s="1758" t="s">
        <v>2593</v>
      </c>
      <c r="B1" s="1759"/>
      <c r="C1" s="1759"/>
      <c r="D1" s="1759"/>
      <c r="E1" s="1759"/>
      <c r="F1" s="1759"/>
      <c r="G1" s="1759"/>
      <c r="H1" s="1759"/>
      <c r="I1" s="1759"/>
      <c r="J1" s="1759"/>
      <c r="K1" s="1759"/>
      <c r="L1" s="1759"/>
      <c r="M1" s="1759"/>
      <c r="N1" s="1759"/>
      <c r="O1" s="1759"/>
      <c r="P1" s="1759"/>
      <c r="Q1" s="1759"/>
      <c r="R1" s="1759"/>
      <c r="S1" s="1759"/>
      <c r="T1" s="1759"/>
      <c r="U1" s="1759"/>
      <c r="V1" s="1759"/>
      <c r="W1" s="1759"/>
      <c r="X1" s="1759"/>
      <c r="Y1" s="1760"/>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t="e" vm="3">
        <v>#VALUE!</v>
      </c>
      <c r="R2" s="1499"/>
      <c r="S2" s="1499"/>
      <c r="T2" s="1499"/>
      <c r="U2" s="1499"/>
      <c r="V2" s="1499"/>
      <c r="W2" s="1499"/>
      <c r="X2" s="1499"/>
      <c r="Y2" s="519"/>
    </row>
    <row r="3" spans="1:25" ht="33" customHeight="1" thickTop="1" thickBot="1" x14ac:dyDescent="0.3">
      <c r="B3" s="1506"/>
      <c r="C3" s="1507"/>
      <c r="D3" s="1507"/>
      <c r="E3" s="1507"/>
      <c r="F3" s="1507"/>
      <c r="G3" s="1507"/>
      <c r="H3" s="1507"/>
      <c r="I3" s="1507"/>
      <c r="J3" s="1507"/>
      <c r="K3" s="1507"/>
      <c r="L3" s="1507"/>
      <c r="M3" s="1507"/>
      <c r="N3" s="1507"/>
      <c r="O3" s="1507"/>
      <c r="P3" s="1507"/>
      <c r="Q3" s="1498"/>
      <c r="R3" s="1499"/>
      <c r="S3" s="1499"/>
      <c r="T3" s="1499"/>
      <c r="U3" s="1499"/>
      <c r="V3" s="1499"/>
      <c r="W3" s="1499"/>
      <c r="X3" s="1499"/>
      <c r="Y3" s="519"/>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519"/>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110149</v>
      </c>
      <c r="L7" s="1542" t="s">
        <v>1681</v>
      </c>
      <c r="M7" s="1542"/>
      <c r="N7" s="1542"/>
      <c r="O7" s="1484" t="s">
        <v>2594</v>
      </c>
      <c r="P7" s="1485"/>
      <c r="Q7" s="1485"/>
      <c r="R7" s="1485"/>
      <c r="S7" s="597">
        <v>0.32850000000000001</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SUM(U15:U36)</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SUM(K15:K68)</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8.75" x14ac:dyDescent="0.25">
      <c r="B15" s="590">
        <v>203026</v>
      </c>
      <c r="C15" s="591" t="s">
        <v>2595</v>
      </c>
      <c r="D15" s="559" t="s">
        <v>1747</v>
      </c>
      <c r="E15" s="560" t="s">
        <v>1747</v>
      </c>
      <c r="F15" s="561" t="s">
        <v>2253</v>
      </c>
      <c r="G15" s="561">
        <v>10</v>
      </c>
      <c r="H15" s="560">
        <v>80</v>
      </c>
      <c r="I15" s="561">
        <v>9.33</v>
      </c>
      <c r="J15" s="580">
        <f t="shared" ref="J15:J36" si="1">$S$7*I15</f>
        <v>3.064905</v>
      </c>
      <c r="K15" s="993"/>
      <c r="L15" s="979"/>
      <c r="M15" s="979"/>
      <c r="N15" s="979"/>
      <c r="O15" s="979"/>
      <c r="P15" s="979"/>
      <c r="Q15" s="979"/>
      <c r="R15" s="979"/>
      <c r="S15" s="994"/>
      <c r="T15" s="54">
        <f t="shared" ref="T15:T36" si="2">SUM(K15:S15)</f>
        <v>0</v>
      </c>
      <c r="U15" s="325">
        <f t="shared" ref="U15:U36" si="3">T15*I15</f>
        <v>0</v>
      </c>
      <c r="V15" s="328">
        <f t="shared" ref="V15:V36" si="4">U15*$S$7</f>
        <v>0</v>
      </c>
      <c r="W15" s="1572" t="s">
        <v>1695</v>
      </c>
      <c r="X15" s="1573"/>
    </row>
    <row r="16" spans="1:25" ht="18.75" x14ac:dyDescent="0.25">
      <c r="B16" s="592">
        <v>203102</v>
      </c>
      <c r="C16" s="570" t="s">
        <v>2596</v>
      </c>
      <c r="D16" s="565" t="s">
        <v>1747</v>
      </c>
      <c r="E16" s="566" t="s">
        <v>1747</v>
      </c>
      <c r="F16" s="566" t="s">
        <v>2253</v>
      </c>
      <c r="G16" s="567">
        <v>12.5</v>
      </c>
      <c r="H16" s="566">
        <v>100</v>
      </c>
      <c r="I16" s="567">
        <v>11.66</v>
      </c>
      <c r="J16" s="568">
        <f t="shared" si="1"/>
        <v>3.8303100000000003</v>
      </c>
      <c r="K16" s="995"/>
      <c r="L16" s="964"/>
      <c r="M16" s="964"/>
      <c r="N16" s="964"/>
      <c r="O16" s="964"/>
      <c r="P16" s="964"/>
      <c r="Q16" s="964"/>
      <c r="R16" s="964"/>
      <c r="S16" s="996"/>
      <c r="T16" s="55">
        <f t="shared" si="2"/>
        <v>0</v>
      </c>
      <c r="U16" s="326">
        <f t="shared" si="3"/>
        <v>0</v>
      </c>
      <c r="V16" s="13">
        <f t="shared" si="4"/>
        <v>0</v>
      </c>
      <c r="W16" s="1574"/>
      <c r="X16" s="1575"/>
    </row>
    <row r="17" spans="2:24" ht="18.75" x14ac:dyDescent="0.25">
      <c r="B17" s="593">
        <v>203108</v>
      </c>
      <c r="C17" s="570" t="s">
        <v>2597</v>
      </c>
      <c r="D17" s="565" t="s">
        <v>1747</v>
      </c>
      <c r="E17" s="566" t="s">
        <v>1747</v>
      </c>
      <c r="F17" s="566" t="s">
        <v>2598</v>
      </c>
      <c r="G17" s="567">
        <v>18.75</v>
      </c>
      <c r="H17" s="566">
        <v>75</v>
      </c>
      <c r="I17" s="567">
        <v>17.5</v>
      </c>
      <c r="J17" s="568">
        <f t="shared" si="1"/>
        <v>5.7487500000000002</v>
      </c>
      <c r="K17" s="995"/>
      <c r="L17" s="964"/>
      <c r="M17" s="964"/>
      <c r="N17" s="964"/>
      <c r="O17" s="964"/>
      <c r="P17" s="964"/>
      <c r="Q17" s="964"/>
      <c r="R17" s="964"/>
      <c r="S17" s="996"/>
      <c r="T17" s="55">
        <f t="shared" si="2"/>
        <v>0</v>
      </c>
      <c r="U17" s="326">
        <f t="shared" si="3"/>
        <v>0</v>
      </c>
      <c r="V17" s="13">
        <f t="shared" si="4"/>
        <v>0</v>
      </c>
      <c r="W17" s="1574"/>
      <c r="X17" s="1575"/>
    </row>
    <row r="18" spans="2:24" ht="18.75" x14ac:dyDescent="0.25">
      <c r="B18" s="593">
        <v>203120</v>
      </c>
      <c r="C18" s="570" t="s">
        <v>2599</v>
      </c>
      <c r="D18" s="565" t="s">
        <v>1747</v>
      </c>
      <c r="E18" s="566" t="s">
        <v>1747</v>
      </c>
      <c r="F18" s="566" t="s">
        <v>2600</v>
      </c>
      <c r="G18" s="567">
        <v>18.75</v>
      </c>
      <c r="H18" s="566">
        <v>100</v>
      </c>
      <c r="I18" s="567">
        <v>17.489999999999998</v>
      </c>
      <c r="J18" s="568">
        <f t="shared" si="1"/>
        <v>5.7454649999999994</v>
      </c>
      <c r="K18" s="995"/>
      <c r="L18" s="964"/>
      <c r="M18" s="964"/>
      <c r="N18" s="964"/>
      <c r="O18" s="964"/>
      <c r="P18" s="964"/>
      <c r="Q18" s="964"/>
      <c r="R18" s="964"/>
      <c r="S18" s="996"/>
      <c r="T18" s="55">
        <f t="shared" si="2"/>
        <v>0</v>
      </c>
      <c r="U18" s="326">
        <f t="shared" si="3"/>
        <v>0</v>
      </c>
      <c r="V18" s="13">
        <f t="shared" si="4"/>
        <v>0</v>
      </c>
      <c r="W18" s="1574"/>
      <c r="X18" s="1575"/>
    </row>
    <row r="19" spans="2:24" ht="18.75" x14ac:dyDescent="0.25">
      <c r="B19" s="593">
        <v>203127</v>
      </c>
      <c r="C19" s="570" t="s">
        <v>2601</v>
      </c>
      <c r="D19" s="565" t="s">
        <v>1747</v>
      </c>
      <c r="E19" s="566" t="s">
        <v>1747</v>
      </c>
      <c r="F19" s="566" t="s">
        <v>2253</v>
      </c>
      <c r="G19" s="567">
        <v>12.5</v>
      </c>
      <c r="H19" s="566">
        <v>100</v>
      </c>
      <c r="I19" s="567">
        <v>11.66</v>
      </c>
      <c r="J19" s="568">
        <f t="shared" si="1"/>
        <v>3.8303100000000003</v>
      </c>
      <c r="K19" s="995"/>
      <c r="L19" s="964"/>
      <c r="M19" s="964"/>
      <c r="N19" s="964"/>
      <c r="O19" s="964"/>
      <c r="P19" s="964"/>
      <c r="Q19" s="964"/>
      <c r="R19" s="964"/>
      <c r="S19" s="996"/>
      <c r="T19" s="55">
        <f t="shared" si="2"/>
        <v>0</v>
      </c>
      <c r="U19" s="326">
        <f t="shared" si="3"/>
        <v>0</v>
      </c>
      <c r="V19" s="13">
        <f t="shared" si="4"/>
        <v>0</v>
      </c>
      <c r="W19" s="1574"/>
      <c r="X19" s="1575"/>
    </row>
    <row r="20" spans="2:24" ht="18.75" x14ac:dyDescent="0.25">
      <c r="B20" s="593" t="s">
        <v>2602</v>
      </c>
      <c r="C20" s="570" t="s">
        <v>2603</v>
      </c>
      <c r="D20" s="565" t="s">
        <v>1747</v>
      </c>
      <c r="E20" s="566" t="s">
        <v>1747</v>
      </c>
      <c r="F20" s="566" t="s">
        <v>2253</v>
      </c>
      <c r="G20" s="567">
        <v>27</v>
      </c>
      <c r="H20" s="566">
        <v>96</v>
      </c>
      <c r="I20" s="567">
        <v>10.92</v>
      </c>
      <c r="J20" s="568">
        <f t="shared" si="1"/>
        <v>3.5872200000000003</v>
      </c>
      <c r="K20" s="995"/>
      <c r="L20" s="964"/>
      <c r="M20" s="964"/>
      <c r="N20" s="964"/>
      <c r="O20" s="964"/>
      <c r="P20" s="964"/>
      <c r="Q20" s="964"/>
      <c r="R20" s="964"/>
      <c r="S20" s="996"/>
      <c r="T20" s="55">
        <f t="shared" si="2"/>
        <v>0</v>
      </c>
      <c r="U20" s="326">
        <f t="shared" si="3"/>
        <v>0</v>
      </c>
      <c r="V20" s="13">
        <f t="shared" si="4"/>
        <v>0</v>
      </c>
      <c r="W20" s="1574"/>
      <c r="X20" s="1575"/>
    </row>
    <row r="21" spans="2:24" ht="18.75" x14ac:dyDescent="0.25">
      <c r="B21" s="593" t="s">
        <v>2604</v>
      </c>
      <c r="C21" s="570" t="s">
        <v>2605</v>
      </c>
      <c r="D21" s="565" t="s">
        <v>1747</v>
      </c>
      <c r="E21" s="566" t="s">
        <v>1747</v>
      </c>
      <c r="F21" s="566" t="s">
        <v>2253</v>
      </c>
      <c r="G21" s="567">
        <v>27</v>
      </c>
      <c r="H21" s="566">
        <v>96</v>
      </c>
      <c r="I21" s="567">
        <v>10.92</v>
      </c>
      <c r="J21" s="568">
        <f t="shared" si="1"/>
        <v>3.5872200000000003</v>
      </c>
      <c r="K21" s="995"/>
      <c r="L21" s="964"/>
      <c r="M21" s="964"/>
      <c r="N21" s="964"/>
      <c r="O21" s="964"/>
      <c r="P21" s="964"/>
      <c r="Q21" s="964"/>
      <c r="R21" s="964"/>
      <c r="S21" s="996"/>
      <c r="T21" s="55">
        <f t="shared" si="2"/>
        <v>0</v>
      </c>
      <c r="U21" s="326">
        <f t="shared" si="3"/>
        <v>0</v>
      </c>
      <c r="V21" s="13">
        <f t="shared" si="4"/>
        <v>0</v>
      </c>
      <c r="W21" s="1574"/>
      <c r="X21" s="1575"/>
    </row>
    <row r="22" spans="2:24" ht="18.75" x14ac:dyDescent="0.25">
      <c r="B22" s="593" t="s">
        <v>2606</v>
      </c>
      <c r="C22" s="570" t="s">
        <v>2607</v>
      </c>
      <c r="D22" s="565" t="s">
        <v>1747</v>
      </c>
      <c r="E22" s="566" t="s">
        <v>1747</v>
      </c>
      <c r="F22" s="566" t="s">
        <v>2253</v>
      </c>
      <c r="G22" s="567">
        <v>27</v>
      </c>
      <c r="H22" s="566">
        <v>96</v>
      </c>
      <c r="I22" s="567">
        <v>10.92</v>
      </c>
      <c r="J22" s="568">
        <f t="shared" si="1"/>
        <v>3.5872200000000003</v>
      </c>
      <c r="K22" s="995"/>
      <c r="L22" s="964"/>
      <c r="M22" s="964"/>
      <c r="N22" s="964"/>
      <c r="O22" s="964"/>
      <c r="P22" s="964"/>
      <c r="Q22" s="964"/>
      <c r="R22" s="964"/>
      <c r="S22" s="996"/>
      <c r="T22" s="55">
        <f t="shared" si="2"/>
        <v>0</v>
      </c>
      <c r="U22" s="326">
        <f t="shared" si="3"/>
        <v>0</v>
      </c>
      <c r="V22" s="13">
        <f t="shared" si="4"/>
        <v>0</v>
      </c>
      <c r="W22" s="1574"/>
      <c r="X22" s="1575"/>
    </row>
    <row r="23" spans="2:24" ht="33" customHeight="1" x14ac:dyDescent="0.25">
      <c r="B23" s="592" t="s">
        <v>2608</v>
      </c>
      <c r="C23" s="570" t="s">
        <v>2609</v>
      </c>
      <c r="D23" s="565" t="s">
        <v>1747</v>
      </c>
      <c r="E23" s="566" t="s">
        <v>1747</v>
      </c>
      <c r="F23" s="566" t="s">
        <v>2253</v>
      </c>
      <c r="G23" s="567">
        <v>27</v>
      </c>
      <c r="H23" s="566">
        <v>96</v>
      </c>
      <c r="I23" s="567">
        <v>10.92</v>
      </c>
      <c r="J23" s="568">
        <f t="shared" si="1"/>
        <v>3.5872200000000003</v>
      </c>
      <c r="K23" s="995"/>
      <c r="L23" s="964"/>
      <c r="M23" s="964"/>
      <c r="N23" s="964"/>
      <c r="O23" s="964"/>
      <c r="P23" s="964"/>
      <c r="Q23" s="964"/>
      <c r="R23" s="964"/>
      <c r="S23" s="996"/>
      <c r="T23" s="55">
        <f t="shared" si="2"/>
        <v>0</v>
      </c>
      <c r="U23" s="326">
        <f t="shared" si="3"/>
        <v>0</v>
      </c>
      <c r="V23" s="13">
        <f t="shared" si="4"/>
        <v>0</v>
      </c>
      <c r="W23" s="1574"/>
      <c r="X23" s="1575"/>
    </row>
    <row r="24" spans="2:24" ht="18.75" x14ac:dyDescent="0.25">
      <c r="B24" s="593" t="s">
        <v>2610</v>
      </c>
      <c r="C24" s="570" t="s">
        <v>2611</v>
      </c>
      <c r="D24" s="565" t="s">
        <v>1747</v>
      </c>
      <c r="E24" s="566" t="s">
        <v>1747</v>
      </c>
      <c r="F24" s="566" t="s">
        <v>2253</v>
      </c>
      <c r="G24" s="567">
        <v>27</v>
      </c>
      <c r="H24" s="566">
        <v>96</v>
      </c>
      <c r="I24" s="567">
        <v>10.92</v>
      </c>
      <c r="J24" s="568">
        <f t="shared" si="1"/>
        <v>3.5872200000000003</v>
      </c>
      <c r="K24" s="995"/>
      <c r="L24" s="964"/>
      <c r="M24" s="964"/>
      <c r="N24" s="964"/>
      <c r="O24" s="964"/>
      <c r="P24" s="964"/>
      <c r="Q24" s="964"/>
      <c r="R24" s="964"/>
      <c r="S24" s="996"/>
      <c r="T24" s="55">
        <f t="shared" si="2"/>
        <v>0</v>
      </c>
      <c r="U24" s="326">
        <f t="shared" si="3"/>
        <v>0</v>
      </c>
      <c r="V24" s="13">
        <f t="shared" si="4"/>
        <v>0</v>
      </c>
      <c r="W24" s="1574"/>
      <c r="X24" s="1575"/>
    </row>
    <row r="25" spans="2:24" ht="18.75" x14ac:dyDescent="0.25">
      <c r="B25" s="593" t="s">
        <v>2612</v>
      </c>
      <c r="C25" s="570" t="s">
        <v>2613</v>
      </c>
      <c r="D25" s="565" t="s">
        <v>1747</v>
      </c>
      <c r="E25" s="566" t="s">
        <v>1747</v>
      </c>
      <c r="F25" s="566" t="s">
        <v>2253</v>
      </c>
      <c r="G25" s="567">
        <v>27</v>
      </c>
      <c r="H25" s="566">
        <v>96</v>
      </c>
      <c r="I25" s="567">
        <v>10.92</v>
      </c>
      <c r="J25" s="568">
        <f t="shared" si="1"/>
        <v>3.5872200000000003</v>
      </c>
      <c r="K25" s="995"/>
      <c r="L25" s="964"/>
      <c r="M25" s="964"/>
      <c r="N25" s="964"/>
      <c r="O25" s="964"/>
      <c r="P25" s="964"/>
      <c r="Q25" s="964"/>
      <c r="R25" s="964"/>
      <c r="S25" s="996"/>
      <c r="T25" s="55">
        <f t="shared" si="2"/>
        <v>0</v>
      </c>
      <c r="U25" s="326">
        <f t="shared" si="3"/>
        <v>0</v>
      </c>
      <c r="V25" s="13">
        <f t="shared" si="4"/>
        <v>0</v>
      </c>
      <c r="W25" s="1574"/>
      <c r="X25" s="1575"/>
    </row>
    <row r="26" spans="2:24" ht="18.75" x14ac:dyDescent="0.25">
      <c r="B26" s="593" t="s">
        <v>2614</v>
      </c>
      <c r="C26" s="570" t="s">
        <v>2615</v>
      </c>
      <c r="D26" s="565" t="s">
        <v>1747</v>
      </c>
      <c r="E26" s="566" t="s">
        <v>1747</v>
      </c>
      <c r="F26" s="566" t="s">
        <v>2253</v>
      </c>
      <c r="G26" s="567">
        <v>27</v>
      </c>
      <c r="H26" s="566">
        <v>96</v>
      </c>
      <c r="I26" s="567">
        <v>10.92</v>
      </c>
      <c r="J26" s="568">
        <f t="shared" si="1"/>
        <v>3.5872200000000003</v>
      </c>
      <c r="K26" s="995"/>
      <c r="L26" s="964"/>
      <c r="M26" s="964"/>
      <c r="N26" s="964"/>
      <c r="O26" s="964"/>
      <c r="P26" s="964"/>
      <c r="Q26" s="964"/>
      <c r="R26" s="964"/>
      <c r="S26" s="996"/>
      <c r="T26" s="55">
        <f t="shared" si="2"/>
        <v>0</v>
      </c>
      <c r="U26" s="326">
        <f t="shared" si="3"/>
        <v>0</v>
      </c>
      <c r="V26" s="13">
        <f t="shared" si="4"/>
        <v>0</v>
      </c>
      <c r="W26" s="1574"/>
      <c r="X26" s="1575"/>
    </row>
    <row r="27" spans="2:24" ht="18.75" x14ac:dyDescent="0.25">
      <c r="B27" s="593" t="s">
        <v>2616</v>
      </c>
      <c r="C27" s="570" t="s">
        <v>2617</v>
      </c>
      <c r="D27" s="565" t="s">
        <v>1747</v>
      </c>
      <c r="E27" s="566" t="s">
        <v>1747</v>
      </c>
      <c r="F27" s="566" t="s">
        <v>2253</v>
      </c>
      <c r="G27" s="567">
        <v>27</v>
      </c>
      <c r="H27" s="566">
        <v>96</v>
      </c>
      <c r="I27" s="567">
        <v>10.92</v>
      </c>
      <c r="J27" s="568">
        <f t="shared" si="1"/>
        <v>3.5872200000000003</v>
      </c>
      <c r="K27" s="995"/>
      <c r="L27" s="964"/>
      <c r="M27" s="964"/>
      <c r="N27" s="964"/>
      <c r="O27" s="964"/>
      <c r="P27" s="964"/>
      <c r="Q27" s="964"/>
      <c r="R27" s="964"/>
      <c r="S27" s="996"/>
      <c r="T27" s="55">
        <f t="shared" si="2"/>
        <v>0</v>
      </c>
      <c r="U27" s="326">
        <f t="shared" si="3"/>
        <v>0</v>
      </c>
      <c r="V27" s="13">
        <f t="shared" si="4"/>
        <v>0</v>
      </c>
      <c r="W27" s="1574"/>
      <c r="X27" s="1575"/>
    </row>
    <row r="28" spans="2:24" ht="18.75" x14ac:dyDescent="0.25">
      <c r="B28" s="593" t="s">
        <v>2618</v>
      </c>
      <c r="C28" s="570" t="s">
        <v>2619</v>
      </c>
      <c r="D28" s="565" t="s">
        <v>1747</v>
      </c>
      <c r="E28" s="566" t="s">
        <v>1747</v>
      </c>
      <c r="F28" s="566" t="s">
        <v>2253</v>
      </c>
      <c r="G28" s="567">
        <v>27</v>
      </c>
      <c r="H28" s="566">
        <v>96</v>
      </c>
      <c r="I28" s="567">
        <v>10.92</v>
      </c>
      <c r="J28" s="568">
        <f t="shared" si="1"/>
        <v>3.5872200000000003</v>
      </c>
      <c r="K28" s="995"/>
      <c r="L28" s="964"/>
      <c r="M28" s="964"/>
      <c r="N28" s="964"/>
      <c r="O28" s="964"/>
      <c r="P28" s="964"/>
      <c r="Q28" s="964"/>
      <c r="R28" s="964"/>
      <c r="S28" s="996"/>
      <c r="T28" s="55">
        <f t="shared" si="2"/>
        <v>0</v>
      </c>
      <c r="U28" s="326">
        <f t="shared" si="3"/>
        <v>0</v>
      </c>
      <c r="V28" s="13">
        <f t="shared" si="4"/>
        <v>0</v>
      </c>
      <c r="W28" s="1574"/>
      <c r="X28" s="1575"/>
    </row>
    <row r="29" spans="2:24" ht="18.75" x14ac:dyDescent="0.25">
      <c r="B29" s="593" t="s">
        <v>2620</v>
      </c>
      <c r="C29" s="570" t="s">
        <v>2621</v>
      </c>
      <c r="D29" s="565" t="s">
        <v>1747</v>
      </c>
      <c r="E29" s="566" t="s">
        <v>1747</v>
      </c>
      <c r="F29" s="566" t="s">
        <v>2253</v>
      </c>
      <c r="G29" s="567">
        <v>40.5</v>
      </c>
      <c r="H29" s="566">
        <v>144</v>
      </c>
      <c r="I29" s="567">
        <v>9.5500000000000007</v>
      </c>
      <c r="J29" s="568">
        <f t="shared" si="1"/>
        <v>3.1371750000000005</v>
      </c>
      <c r="K29" s="995"/>
      <c r="L29" s="964"/>
      <c r="M29" s="964"/>
      <c r="N29" s="964"/>
      <c r="O29" s="964"/>
      <c r="P29" s="964"/>
      <c r="Q29" s="964"/>
      <c r="R29" s="964"/>
      <c r="S29" s="996"/>
      <c r="T29" s="55">
        <f t="shared" si="2"/>
        <v>0</v>
      </c>
      <c r="U29" s="326">
        <f t="shared" si="3"/>
        <v>0</v>
      </c>
      <c r="V29" s="13">
        <f t="shared" si="4"/>
        <v>0</v>
      </c>
      <c r="W29" s="1574"/>
      <c r="X29" s="1575"/>
    </row>
    <row r="30" spans="2:24" ht="18.75" x14ac:dyDescent="0.25">
      <c r="B30" s="593" t="s">
        <v>2622</v>
      </c>
      <c r="C30" s="570" t="s">
        <v>2623</v>
      </c>
      <c r="D30" s="565" t="s">
        <v>1747</v>
      </c>
      <c r="E30" s="566" t="s">
        <v>1747</v>
      </c>
      <c r="F30" s="566" t="s">
        <v>2253</v>
      </c>
      <c r="G30" s="567">
        <v>40.5</v>
      </c>
      <c r="H30" s="566">
        <v>144</v>
      </c>
      <c r="I30" s="567">
        <v>9.5500000000000007</v>
      </c>
      <c r="J30" s="568">
        <f t="shared" si="1"/>
        <v>3.1371750000000005</v>
      </c>
      <c r="K30" s="995"/>
      <c r="L30" s="964"/>
      <c r="M30" s="964"/>
      <c r="N30" s="964"/>
      <c r="O30" s="964"/>
      <c r="P30" s="964"/>
      <c r="Q30" s="964"/>
      <c r="R30" s="964"/>
      <c r="S30" s="996"/>
      <c r="T30" s="55">
        <f t="shared" si="2"/>
        <v>0</v>
      </c>
      <c r="U30" s="326">
        <f t="shared" si="3"/>
        <v>0</v>
      </c>
      <c r="V30" s="13">
        <f t="shared" si="4"/>
        <v>0</v>
      </c>
      <c r="W30" s="1574"/>
      <c r="X30" s="1575"/>
    </row>
    <row r="31" spans="2:24" ht="18.75" x14ac:dyDescent="0.25">
      <c r="B31" s="593" t="s">
        <v>2624</v>
      </c>
      <c r="C31" s="570" t="s">
        <v>2625</v>
      </c>
      <c r="D31" s="565" t="s">
        <v>1747</v>
      </c>
      <c r="E31" s="566" t="s">
        <v>1747</v>
      </c>
      <c r="F31" s="566" t="s">
        <v>2253</v>
      </c>
      <c r="G31" s="567">
        <v>40.5</v>
      </c>
      <c r="H31" s="566">
        <v>144</v>
      </c>
      <c r="I31" s="567">
        <v>9.5500000000000007</v>
      </c>
      <c r="J31" s="568">
        <f t="shared" si="1"/>
        <v>3.1371750000000005</v>
      </c>
      <c r="K31" s="995"/>
      <c r="L31" s="964"/>
      <c r="M31" s="964"/>
      <c r="N31" s="964"/>
      <c r="O31" s="964"/>
      <c r="P31" s="964"/>
      <c r="Q31" s="964"/>
      <c r="R31" s="964"/>
      <c r="S31" s="996"/>
      <c r="T31" s="55">
        <f t="shared" si="2"/>
        <v>0</v>
      </c>
      <c r="U31" s="326">
        <f t="shared" si="3"/>
        <v>0</v>
      </c>
      <c r="V31" s="13">
        <f t="shared" si="4"/>
        <v>0</v>
      </c>
      <c r="W31" s="1574"/>
      <c r="X31" s="1575"/>
    </row>
    <row r="32" spans="2:24" ht="18.75" x14ac:dyDescent="0.25">
      <c r="B32" s="593" t="s">
        <v>2626</v>
      </c>
      <c r="C32" s="570" t="s">
        <v>2627</v>
      </c>
      <c r="D32" s="565" t="s">
        <v>1747</v>
      </c>
      <c r="E32" s="566" t="s">
        <v>1747</v>
      </c>
      <c r="F32" s="566" t="s">
        <v>2253</v>
      </c>
      <c r="G32" s="567">
        <v>27</v>
      </c>
      <c r="H32" s="566">
        <v>96</v>
      </c>
      <c r="I32" s="567">
        <v>10.92</v>
      </c>
      <c r="J32" s="568">
        <f t="shared" si="1"/>
        <v>3.5872200000000003</v>
      </c>
      <c r="K32" s="995"/>
      <c r="L32" s="964"/>
      <c r="M32" s="964"/>
      <c r="N32" s="964"/>
      <c r="O32" s="964"/>
      <c r="P32" s="964"/>
      <c r="Q32" s="964"/>
      <c r="R32" s="964"/>
      <c r="S32" s="996"/>
      <c r="T32" s="55">
        <f t="shared" si="2"/>
        <v>0</v>
      </c>
      <c r="U32" s="326">
        <f t="shared" si="3"/>
        <v>0</v>
      </c>
      <c r="V32" s="13">
        <f t="shared" si="4"/>
        <v>0</v>
      </c>
      <c r="W32" s="1574"/>
      <c r="X32" s="1575"/>
    </row>
    <row r="33" spans="2:24" ht="18.75" x14ac:dyDescent="0.25">
      <c r="B33" s="592" t="s">
        <v>2628</v>
      </c>
      <c r="C33" s="570" t="s">
        <v>2629</v>
      </c>
      <c r="D33" s="565" t="s">
        <v>1747</v>
      </c>
      <c r="E33" s="566" t="s">
        <v>1747</v>
      </c>
      <c r="F33" s="566" t="s">
        <v>2253</v>
      </c>
      <c r="G33" s="567">
        <v>27</v>
      </c>
      <c r="H33" s="566">
        <v>96</v>
      </c>
      <c r="I33" s="567">
        <v>10.92</v>
      </c>
      <c r="J33" s="568">
        <f t="shared" si="1"/>
        <v>3.5872200000000003</v>
      </c>
      <c r="K33" s="995"/>
      <c r="L33" s="964"/>
      <c r="M33" s="964"/>
      <c r="N33" s="964"/>
      <c r="O33" s="964"/>
      <c r="P33" s="964"/>
      <c r="Q33" s="964"/>
      <c r="R33" s="964"/>
      <c r="S33" s="996"/>
      <c r="T33" s="55">
        <f t="shared" si="2"/>
        <v>0</v>
      </c>
      <c r="U33" s="326">
        <f t="shared" si="3"/>
        <v>0</v>
      </c>
      <c r="V33" s="13">
        <f t="shared" si="4"/>
        <v>0</v>
      </c>
      <c r="W33" s="1574"/>
      <c r="X33" s="1575"/>
    </row>
    <row r="34" spans="2:24" ht="18.75" x14ac:dyDescent="0.25">
      <c r="B34" s="593" t="s">
        <v>2630</v>
      </c>
      <c r="C34" s="570" t="s">
        <v>2631</v>
      </c>
      <c r="D34" s="565" t="s">
        <v>1747</v>
      </c>
      <c r="E34" s="566" t="s">
        <v>1747</v>
      </c>
      <c r="F34" s="566" t="s">
        <v>2253</v>
      </c>
      <c r="G34" s="567">
        <v>40.5</v>
      </c>
      <c r="H34" s="566">
        <v>144</v>
      </c>
      <c r="I34" s="567">
        <v>9.5500000000000007</v>
      </c>
      <c r="J34" s="568">
        <f t="shared" si="1"/>
        <v>3.1371750000000005</v>
      </c>
      <c r="K34" s="995"/>
      <c r="L34" s="964"/>
      <c r="M34" s="964"/>
      <c r="N34" s="964"/>
      <c r="O34" s="964"/>
      <c r="P34" s="964"/>
      <c r="Q34" s="964"/>
      <c r="R34" s="964"/>
      <c r="S34" s="996"/>
      <c r="T34" s="55">
        <f t="shared" si="2"/>
        <v>0</v>
      </c>
      <c r="U34" s="326">
        <f t="shared" si="3"/>
        <v>0</v>
      </c>
      <c r="V34" s="13">
        <f t="shared" si="4"/>
        <v>0</v>
      </c>
      <c r="W34" s="1574"/>
      <c r="X34" s="1575"/>
    </row>
    <row r="35" spans="2:24" ht="18.75" x14ac:dyDescent="0.25">
      <c r="B35" s="593" t="s">
        <v>2632</v>
      </c>
      <c r="C35" s="570" t="s">
        <v>2633</v>
      </c>
      <c r="D35" s="565" t="s">
        <v>1747</v>
      </c>
      <c r="E35" s="566" t="s">
        <v>1747</v>
      </c>
      <c r="F35" s="566" t="s">
        <v>2253</v>
      </c>
      <c r="G35" s="567">
        <v>40.5</v>
      </c>
      <c r="H35" s="566">
        <v>144</v>
      </c>
      <c r="I35" s="567">
        <v>9.5500000000000007</v>
      </c>
      <c r="J35" s="568">
        <f t="shared" si="1"/>
        <v>3.1371750000000005</v>
      </c>
      <c r="K35" s="995"/>
      <c r="L35" s="964"/>
      <c r="M35" s="964"/>
      <c r="N35" s="964"/>
      <c r="O35" s="964"/>
      <c r="P35" s="964"/>
      <c r="Q35" s="964"/>
      <c r="R35" s="964"/>
      <c r="S35" s="996"/>
      <c r="T35" s="55">
        <f t="shared" si="2"/>
        <v>0</v>
      </c>
      <c r="U35" s="326">
        <f t="shared" si="3"/>
        <v>0</v>
      </c>
      <c r="V35" s="13">
        <f t="shared" si="4"/>
        <v>0</v>
      </c>
      <c r="W35" s="1574"/>
      <c r="X35" s="1575"/>
    </row>
    <row r="36" spans="2:24" ht="19.5" customHeight="1" thickBot="1" x14ac:dyDescent="0.3">
      <c r="B36" s="594" t="s">
        <v>2634</v>
      </c>
      <c r="C36" s="572" t="s">
        <v>2635</v>
      </c>
      <c r="D36" s="573" t="s">
        <v>1747</v>
      </c>
      <c r="E36" s="574" t="s">
        <v>1747</v>
      </c>
      <c r="F36" s="574" t="s">
        <v>2253</v>
      </c>
      <c r="G36" s="576">
        <v>27</v>
      </c>
      <c r="H36" s="574">
        <v>96</v>
      </c>
      <c r="I36" s="576">
        <v>10.92</v>
      </c>
      <c r="J36" s="577">
        <f t="shared" si="1"/>
        <v>3.5872200000000003</v>
      </c>
      <c r="K36" s="997"/>
      <c r="L36" s="998"/>
      <c r="M36" s="998"/>
      <c r="N36" s="998"/>
      <c r="O36" s="998"/>
      <c r="P36" s="998"/>
      <c r="Q36" s="998"/>
      <c r="R36" s="998"/>
      <c r="S36" s="999"/>
      <c r="T36" s="56">
        <f t="shared" si="2"/>
        <v>0</v>
      </c>
      <c r="U36" s="327">
        <f t="shared" si="3"/>
        <v>0</v>
      </c>
      <c r="V36" s="329">
        <f t="shared" si="4"/>
        <v>0</v>
      </c>
      <c r="W36" s="1576"/>
      <c r="X36" s="1577"/>
    </row>
    <row r="37" spans="2:24" ht="23.85" customHeight="1" x14ac:dyDescent="0.25">
      <c r="B37" s="1514" t="s">
        <v>1743</v>
      </c>
      <c r="C37" s="1515"/>
      <c r="D37" s="1515"/>
      <c r="E37" s="1515"/>
      <c r="F37" s="1515"/>
      <c r="G37" s="1515"/>
      <c r="H37" s="1515"/>
      <c r="I37" s="1515"/>
      <c r="J37" s="1515"/>
      <c r="K37" s="1515"/>
      <c r="L37" s="1515"/>
      <c r="M37" s="1515"/>
      <c r="N37" s="1515"/>
      <c r="O37" s="1515"/>
      <c r="P37" s="1515"/>
      <c r="Q37" s="1515"/>
      <c r="R37" s="1515"/>
      <c r="S37" s="1515"/>
      <c r="T37" s="1515"/>
      <c r="U37" s="1515"/>
      <c r="V37" s="1515"/>
      <c r="W37" s="1515"/>
      <c r="X37" s="1516"/>
    </row>
    <row r="38" spans="2:24" ht="23.85" customHeight="1" x14ac:dyDescent="0.25">
      <c r="B38" s="1514"/>
      <c r="C38" s="1515"/>
      <c r="D38" s="1515"/>
      <c r="E38" s="1515"/>
      <c r="F38" s="1515"/>
      <c r="G38" s="1515"/>
      <c r="H38" s="1515"/>
      <c r="I38" s="1515"/>
      <c r="J38" s="1515"/>
      <c r="K38" s="1515"/>
      <c r="L38" s="1515"/>
      <c r="M38" s="1515"/>
      <c r="N38" s="1515"/>
      <c r="O38" s="1515"/>
      <c r="P38" s="1515"/>
      <c r="Q38" s="1515"/>
      <c r="R38" s="1515"/>
      <c r="S38" s="1515"/>
      <c r="T38" s="1515"/>
      <c r="U38" s="1515"/>
      <c r="V38" s="1515"/>
      <c r="W38" s="1515"/>
      <c r="X38" s="1516"/>
    </row>
    <row r="39" spans="2:24" ht="0.75" customHeight="1" x14ac:dyDescent="0.25">
      <c r="B39" s="1514"/>
      <c r="C39" s="1515"/>
      <c r="D39" s="1515"/>
      <c r="E39" s="1515"/>
      <c r="F39" s="1515"/>
      <c r="G39" s="1515"/>
      <c r="H39" s="1515"/>
      <c r="I39" s="1515"/>
      <c r="J39" s="1515"/>
      <c r="K39" s="1515"/>
      <c r="L39" s="1515"/>
      <c r="M39" s="1515"/>
      <c r="N39" s="1515"/>
      <c r="O39" s="1515"/>
      <c r="P39" s="1515"/>
      <c r="Q39" s="1515"/>
      <c r="R39" s="1515"/>
      <c r="S39" s="1515"/>
      <c r="T39" s="1515"/>
      <c r="U39" s="1515"/>
      <c r="V39" s="1515"/>
      <c r="W39" s="1515"/>
      <c r="X39" s="1516"/>
    </row>
    <row r="40" spans="2:24" ht="33.75" customHeight="1" thickBot="1" x14ac:dyDescent="0.3">
      <c r="B40" s="1517"/>
      <c r="C40" s="1518"/>
      <c r="D40" s="1518"/>
      <c r="E40" s="1518"/>
      <c r="F40" s="1518"/>
      <c r="G40" s="1518"/>
      <c r="H40" s="1518"/>
      <c r="I40" s="1518"/>
      <c r="J40" s="1518"/>
      <c r="K40" s="1518"/>
      <c r="L40" s="1518"/>
      <c r="M40" s="1518"/>
      <c r="N40" s="1518"/>
      <c r="O40" s="1518"/>
      <c r="P40" s="1518"/>
      <c r="Q40" s="1518"/>
      <c r="R40" s="1518"/>
      <c r="S40" s="1518"/>
      <c r="T40" s="1518"/>
      <c r="U40" s="1518"/>
      <c r="V40" s="1518"/>
      <c r="W40" s="1518"/>
      <c r="X40" s="1519"/>
    </row>
    <row r="41" spans="2:24" ht="58.5" customHeight="1" thickTop="1" thickBot="1" x14ac:dyDescent="0.3">
      <c r="B41" s="1564"/>
      <c r="C41" s="1564"/>
      <c r="D41" s="1564"/>
      <c r="E41" s="1564"/>
      <c r="F41" s="1564"/>
      <c r="G41" s="1564"/>
      <c r="H41" s="1564"/>
      <c r="I41" s="1564"/>
      <c r="J41" s="1564"/>
      <c r="K41" s="1564"/>
      <c r="L41" s="1564"/>
      <c r="M41" s="1564"/>
      <c r="N41" s="1564"/>
      <c r="O41" s="1564"/>
      <c r="P41" s="1564"/>
      <c r="Q41" s="1564"/>
      <c r="R41" s="1564"/>
      <c r="S41" s="1564"/>
      <c r="T41" s="1564"/>
      <c r="U41" s="1564"/>
      <c r="V41" s="1564"/>
      <c r="W41" s="1564"/>
      <c r="X41" s="1564"/>
    </row>
    <row r="42" spans="2:24" ht="24" x14ac:dyDescent="0.4">
      <c r="C42" s="1546" t="s">
        <v>1744</v>
      </c>
      <c r="D42" s="1547"/>
      <c r="E42" s="1547"/>
      <c r="F42" s="1547"/>
      <c r="G42" s="1548"/>
    </row>
    <row r="43" spans="2:24" x14ac:dyDescent="0.25">
      <c r="C43" s="1549"/>
      <c r="D43" s="1550"/>
      <c r="E43" s="1550"/>
      <c r="F43" s="1550"/>
      <c r="G43" s="1551"/>
    </row>
    <row r="44" spans="2:24" x14ac:dyDescent="0.25">
      <c r="C44" s="1552"/>
      <c r="D44" s="1553"/>
      <c r="E44" s="1553"/>
      <c r="F44" s="1553"/>
      <c r="G44" s="1554"/>
    </row>
    <row r="45" spans="2:24" x14ac:dyDescent="0.25">
      <c r="C45" s="1552"/>
      <c r="D45" s="1553"/>
      <c r="E45" s="1553"/>
      <c r="F45" s="1553"/>
      <c r="G45" s="1554"/>
    </row>
    <row r="46" spans="2:24" ht="15.75" thickBot="1" x14ac:dyDescent="0.3">
      <c r="C46" s="1555"/>
      <c r="D46" s="1556"/>
      <c r="E46" s="1556"/>
      <c r="F46" s="1556"/>
      <c r="G46" s="1557"/>
    </row>
  </sheetData>
  <sheetProtection formatCells="0" formatColumns="0" formatRows="0" insertColumns="0" insertRows="0" insertHyperlinks="0" deleteRows="0" sort="0" autoFilter="0"/>
  <mergeCells count="29">
    <mergeCell ref="A1:Y1"/>
    <mergeCell ref="Q2:X4"/>
    <mergeCell ref="C42:G42"/>
    <mergeCell ref="C43:G46"/>
    <mergeCell ref="B2:P2"/>
    <mergeCell ref="B3:P3"/>
    <mergeCell ref="B4:C4"/>
    <mergeCell ref="D4:J4"/>
    <mergeCell ref="K4:M4"/>
    <mergeCell ref="N4:P4"/>
    <mergeCell ref="B5:X5"/>
    <mergeCell ref="B41:X41"/>
    <mergeCell ref="B8:B9"/>
    <mergeCell ref="E8:J8"/>
    <mergeCell ref="L8:Q8"/>
    <mergeCell ref="S8:X8"/>
    <mergeCell ref="B6:X6"/>
    <mergeCell ref="B7:J7"/>
    <mergeCell ref="L7:N7"/>
    <mergeCell ref="O7:R7"/>
    <mergeCell ref="T7:X7"/>
    <mergeCell ref="B37:X38"/>
    <mergeCell ref="B39:X40"/>
    <mergeCell ref="E9:J9"/>
    <mergeCell ref="L9:Q9"/>
    <mergeCell ref="S9:X9"/>
    <mergeCell ref="B10:X10"/>
    <mergeCell ref="B11:X11"/>
    <mergeCell ref="W15:X36"/>
  </mergeCells>
  <conditionalFormatting sqref="B2:B1048576">
    <cfRule type="duplicateValues" dxfId="57" priority="1"/>
  </conditionalFormatting>
  <pageMargins left="0.25" right="0.25" top="0.75" bottom="0.75" header="0.3" footer="0.3"/>
  <pageSetup scale="36"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727B2-9208-4137-8E87-D045B5A40981}">
  <sheetPr codeName="Sheet67">
    <pageSetUpPr fitToPage="1"/>
  </sheetPr>
  <dimension ref="A1:AQ46"/>
  <sheetViews>
    <sheetView showGridLines="0"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66.85546875" style="58" customWidth="1"/>
    <col min="4" max="4" width="17" style="58" customWidth="1"/>
    <col min="5" max="5" width="14.85546875" style="58" customWidth="1"/>
    <col min="6" max="6" width="13.42578125" style="58" customWidth="1"/>
    <col min="7" max="7" width="9.85546875" style="58" customWidth="1"/>
    <col min="8" max="8" width="10.85546875" style="58" customWidth="1"/>
    <col min="9" max="9" width="12.85546875" style="58" customWidth="1"/>
    <col min="10" max="10" width="16.7109375" style="68" customWidth="1"/>
    <col min="11" max="13" width="11.140625" style="58" customWidth="1"/>
    <col min="14" max="14" width="17.7109375" style="58" customWidth="1"/>
    <col min="15" max="17" width="11.140625" style="58" customWidth="1"/>
    <col min="18" max="18" width="11.7109375" style="58" customWidth="1"/>
    <col min="19" max="19" width="11.140625" style="58" customWidth="1"/>
    <col min="20" max="20" width="11.7109375" style="58" customWidth="1"/>
    <col min="21" max="21" width="10.7109375" style="58" customWidth="1"/>
    <col min="22" max="22" width="18" style="58" bestFit="1" customWidth="1"/>
    <col min="23" max="23" width="18" style="58" customWidth="1"/>
    <col min="24" max="24" width="13.140625" style="58" customWidth="1"/>
    <col min="25" max="25" width="12" style="58" customWidth="1"/>
    <col min="26" max="26" width="46.85546875" style="58" bestFit="1" customWidth="1"/>
    <col min="27" max="27" width="11.140625" style="58" customWidth="1"/>
    <col min="28" max="28" width="15.5703125" style="58" customWidth="1"/>
    <col min="29" max="29" width="15.42578125" style="58" customWidth="1"/>
    <col min="30" max="16384" width="9.140625" style="58"/>
  </cols>
  <sheetData>
    <row r="1" spans="1:43" ht="229.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43" ht="52.5" customHeight="1" thickTop="1" thickBot="1" x14ac:dyDescent="0.3">
      <c r="B2" s="1504" t="s">
        <v>1680</v>
      </c>
      <c r="C2" s="1505"/>
      <c r="D2" s="1505"/>
      <c r="E2" s="1505"/>
      <c r="F2" s="1505"/>
      <c r="G2" s="1505"/>
      <c r="H2" s="1505"/>
      <c r="I2" s="1505"/>
      <c r="J2" s="1505"/>
      <c r="K2" s="1505"/>
      <c r="L2" s="1505"/>
      <c r="M2" s="1505"/>
      <c r="N2" s="1505"/>
      <c r="O2" s="1505"/>
      <c r="P2" s="1505"/>
      <c r="Q2" s="1498" t="e" vm="4">
        <v>#VALUE!</v>
      </c>
      <c r="R2" s="1659"/>
      <c r="S2" s="1659"/>
      <c r="T2" s="1659"/>
      <c r="U2" s="1659"/>
      <c r="V2" s="1659"/>
      <c r="W2" s="1659"/>
      <c r="X2" s="1659"/>
      <c r="Y2" s="1660"/>
      <c r="Z2" s="57"/>
    </row>
    <row r="3" spans="1:43" ht="33" customHeight="1" thickTop="1" thickBot="1" x14ac:dyDescent="0.3">
      <c r="B3" s="1506"/>
      <c r="C3" s="1507"/>
      <c r="D3" s="1507"/>
      <c r="E3" s="1507"/>
      <c r="F3" s="1507"/>
      <c r="G3" s="1507"/>
      <c r="H3" s="1507"/>
      <c r="I3" s="1507"/>
      <c r="J3" s="1507"/>
      <c r="K3" s="1507"/>
      <c r="L3" s="1507"/>
      <c r="M3" s="1507"/>
      <c r="N3" s="1507"/>
      <c r="O3" s="1507"/>
      <c r="P3" s="1507"/>
      <c r="Q3" s="1661"/>
      <c r="R3" s="1662"/>
      <c r="S3" s="1662"/>
      <c r="T3" s="1662"/>
      <c r="U3" s="1662"/>
      <c r="V3" s="1662"/>
      <c r="W3" s="1662"/>
      <c r="X3" s="1662"/>
      <c r="Y3" s="1660"/>
      <c r="Z3" s="57"/>
    </row>
    <row r="4" spans="1:43" s="525" customFormat="1" ht="33" customHeight="1" thickTop="1" thickBot="1" x14ac:dyDescent="0.3">
      <c r="A4" s="58"/>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663"/>
      <c r="R4" s="1664"/>
      <c r="S4" s="1664"/>
      <c r="T4" s="1664"/>
      <c r="U4" s="1664"/>
      <c r="V4" s="1664"/>
      <c r="W4" s="1664"/>
      <c r="X4" s="1664"/>
      <c r="Y4" s="1665"/>
      <c r="Z4" s="58"/>
      <c r="AA4" s="58"/>
      <c r="AB4" s="58"/>
      <c r="AC4" s="58"/>
      <c r="AD4" s="58"/>
      <c r="AE4" s="58"/>
      <c r="AF4" s="58"/>
      <c r="AG4" s="58"/>
      <c r="AH4" s="58"/>
      <c r="AI4" s="58"/>
      <c r="AJ4" s="58"/>
      <c r="AK4" s="58"/>
      <c r="AL4" s="58"/>
      <c r="AM4" s="58"/>
      <c r="AN4" s="58"/>
      <c r="AO4" s="58"/>
      <c r="AP4" s="58"/>
      <c r="AQ4" s="58"/>
    </row>
    <row r="5" spans="1:43" s="525" customFormat="1" ht="13.5" customHeight="1" thickTop="1" thickBot="1" x14ac:dyDescent="0.3">
      <c r="A5" s="58"/>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c r="AA5" s="58"/>
      <c r="AB5" s="58"/>
      <c r="AC5" s="58"/>
      <c r="AD5" s="58"/>
      <c r="AE5" s="58"/>
      <c r="AF5" s="58"/>
      <c r="AG5" s="58"/>
      <c r="AH5" s="58"/>
      <c r="AI5" s="58"/>
      <c r="AJ5" s="58"/>
      <c r="AK5" s="58"/>
      <c r="AL5" s="58"/>
      <c r="AM5" s="58"/>
      <c r="AN5" s="58"/>
      <c r="AO5" s="58"/>
      <c r="AP5" s="58"/>
      <c r="AQ5" s="58"/>
    </row>
    <row r="6" spans="1:43" s="525" customFormat="1" ht="42" customHeight="1" thickTop="1" thickBot="1" x14ac:dyDescent="0.3">
      <c r="A6" s="58"/>
      <c r="B6" s="1480"/>
      <c r="C6" s="1481"/>
      <c r="D6" s="1481"/>
      <c r="E6" s="1481"/>
      <c r="F6" s="1481"/>
      <c r="G6" s="1481"/>
      <c r="H6" s="1481"/>
      <c r="I6" s="1481"/>
      <c r="J6" s="1482"/>
      <c r="K6" s="1135">
        <v>100103</v>
      </c>
      <c r="L6" s="1483" t="s">
        <v>1681</v>
      </c>
      <c r="M6" s="1483"/>
      <c r="N6" s="1483"/>
      <c r="O6" s="1484" t="s">
        <v>2636</v>
      </c>
      <c r="P6" s="1485"/>
      <c r="Q6" s="1485"/>
      <c r="R6" s="1485"/>
      <c r="S6" s="791">
        <v>1.57</v>
      </c>
      <c r="T6" s="1483" t="s">
        <v>1683</v>
      </c>
      <c r="U6" s="1483"/>
      <c r="V6" s="1483"/>
      <c r="W6" s="1483"/>
      <c r="X6" s="1483"/>
      <c r="Y6" s="1589"/>
      <c r="Z6" s="58"/>
      <c r="AA6" s="58"/>
      <c r="AB6" s="58"/>
      <c r="AC6" s="58"/>
      <c r="AD6" s="58"/>
      <c r="AE6" s="58"/>
      <c r="AF6" s="58"/>
      <c r="AG6" s="58"/>
      <c r="AH6" s="58"/>
      <c r="AI6" s="58"/>
      <c r="AJ6" s="58"/>
      <c r="AK6" s="58"/>
      <c r="AL6" s="58"/>
      <c r="AM6" s="58"/>
      <c r="AN6" s="58"/>
      <c r="AO6" s="58"/>
      <c r="AP6" s="58"/>
      <c r="AQ6" s="58"/>
    </row>
    <row r="7" spans="1:43" s="525" customFormat="1" ht="66.75" customHeight="1" thickBot="1" x14ac:dyDescent="0.3">
      <c r="A7" s="58"/>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c r="Z7" s="58"/>
      <c r="AA7" s="58"/>
      <c r="AB7" s="58"/>
      <c r="AC7" s="58"/>
      <c r="AD7" s="58"/>
      <c r="AE7" s="58"/>
      <c r="AF7" s="58"/>
      <c r="AG7" s="58"/>
      <c r="AH7" s="58"/>
      <c r="AI7" s="58"/>
      <c r="AJ7" s="58"/>
      <c r="AK7" s="58"/>
      <c r="AL7" s="58"/>
      <c r="AM7" s="58"/>
      <c r="AN7" s="58"/>
      <c r="AO7" s="58"/>
      <c r="AP7" s="58"/>
      <c r="AQ7" s="58"/>
    </row>
    <row r="8" spans="1:43" s="525" customFormat="1" ht="8.25" customHeight="1" thickBot="1" x14ac:dyDescent="0.3">
      <c r="A8" s="58"/>
      <c r="B8" s="48"/>
      <c r="C8" s="49"/>
      <c r="D8" s="50"/>
      <c r="E8" s="50"/>
      <c r="F8" s="50"/>
      <c r="G8" s="50"/>
      <c r="H8" s="50"/>
      <c r="I8" s="50"/>
      <c r="J8" s="51"/>
      <c r="K8" s="52">
        <f t="shared" ref="K8:V8" si="0">SUM(K10:K34)</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c r="Z8" s="58"/>
      <c r="AA8" s="58"/>
      <c r="AB8" s="58"/>
      <c r="AC8" s="58"/>
      <c r="AD8" s="58"/>
      <c r="AE8" s="58"/>
      <c r="AF8" s="58"/>
      <c r="AG8" s="58"/>
      <c r="AH8" s="58"/>
      <c r="AI8" s="58"/>
      <c r="AJ8" s="58"/>
      <c r="AK8" s="58"/>
      <c r="AL8" s="58"/>
      <c r="AM8" s="58"/>
      <c r="AN8" s="58"/>
      <c r="AO8" s="58"/>
      <c r="AP8" s="58"/>
      <c r="AQ8" s="58"/>
    </row>
    <row r="9" spans="1:43" s="525" customFormat="1" ht="19.5" thickBot="1" x14ac:dyDescent="0.3">
      <c r="A9" s="58"/>
      <c r="B9" s="1627" t="s">
        <v>1810</v>
      </c>
      <c r="C9" s="1628"/>
      <c r="D9" s="1628"/>
      <c r="E9" s="1628"/>
      <c r="F9" s="1628"/>
      <c r="G9" s="1628"/>
      <c r="H9" s="1628"/>
      <c r="I9" s="1628"/>
      <c r="J9" s="1628"/>
      <c r="K9" s="1628"/>
      <c r="L9" s="1628"/>
      <c r="M9" s="1628"/>
      <c r="N9" s="1628"/>
      <c r="O9" s="1628"/>
      <c r="P9" s="1628"/>
      <c r="Q9" s="1628"/>
      <c r="R9" s="1628"/>
      <c r="S9" s="1628"/>
      <c r="T9" s="1628"/>
      <c r="U9" s="1628"/>
      <c r="V9" s="1628"/>
      <c r="W9" s="1628"/>
      <c r="X9" s="1628"/>
      <c r="Y9" s="1629"/>
      <c r="Z9" s="486"/>
      <c r="AA9" s="58"/>
      <c r="AB9" s="58"/>
      <c r="AC9" s="58"/>
      <c r="AD9" s="58"/>
      <c r="AE9" s="58"/>
      <c r="AF9" s="58"/>
      <c r="AG9" s="58"/>
      <c r="AH9" s="58"/>
      <c r="AI9" s="58"/>
      <c r="AJ9" s="58"/>
      <c r="AK9" s="58"/>
      <c r="AL9" s="58"/>
      <c r="AM9" s="58"/>
      <c r="AN9" s="58"/>
      <c r="AO9" s="58"/>
      <c r="AP9" s="58"/>
      <c r="AQ9" s="58"/>
    </row>
    <row r="10" spans="1:43" s="525" customFormat="1" ht="19.5" customHeight="1" thickTop="1" x14ac:dyDescent="0.25">
      <c r="A10" s="526"/>
      <c r="B10" s="598">
        <v>1230</v>
      </c>
      <c r="C10" s="744" t="s">
        <v>2637</v>
      </c>
      <c r="D10" s="792">
        <v>2</v>
      </c>
      <c r="E10" s="793">
        <v>0</v>
      </c>
      <c r="F10" s="794" t="s">
        <v>1747</v>
      </c>
      <c r="G10" s="793">
        <v>30</v>
      </c>
      <c r="H10" s="794">
        <v>203</v>
      </c>
      <c r="I10" s="601">
        <v>32.090000000000003</v>
      </c>
      <c r="J10" s="795">
        <f t="shared" ref="J10:J23" si="1">+$S$6*I10</f>
        <v>50.38130000000001</v>
      </c>
      <c r="K10" s="1003"/>
      <c r="L10" s="1003"/>
      <c r="M10" s="1003"/>
      <c r="N10" s="1003"/>
      <c r="O10" s="1003"/>
      <c r="P10" s="1003"/>
      <c r="Q10" s="1003"/>
      <c r="R10" s="1003"/>
      <c r="S10" s="1004"/>
      <c r="T10" s="445">
        <f t="shared" ref="T10:T23" si="2">SUM(K10:S10)</f>
        <v>0</v>
      </c>
      <c r="U10" s="20">
        <f t="shared" ref="U10:U23" si="3">T10*I10</f>
        <v>0</v>
      </c>
      <c r="V10" s="26">
        <f t="shared" ref="V10:V23" si="4">$U10*$S$6</f>
        <v>0</v>
      </c>
      <c r="W10" s="1599" t="str">
        <f>_xlfn.CONCAT("$",'Total Sheet'!B34," per case for public LEAS / estimated $",'Total Sheet'!B35," for Nonpublic LEAs")</f>
        <v>$2.30 per case for public LEAS / estimated $5.36 for Nonpublic LEAs</v>
      </c>
      <c r="X10" s="1761" t="s">
        <v>1695</v>
      </c>
      <c r="Y10" s="1762"/>
      <c r="AA10" s="58"/>
      <c r="AB10" s="58"/>
      <c r="AC10" s="58"/>
      <c r="AD10" s="58"/>
      <c r="AE10" s="58"/>
      <c r="AF10" s="58"/>
      <c r="AG10" s="58"/>
      <c r="AH10" s="58"/>
      <c r="AI10" s="58"/>
      <c r="AJ10" s="58"/>
      <c r="AK10" s="58"/>
      <c r="AL10" s="58"/>
      <c r="AM10" s="58"/>
      <c r="AN10" s="58"/>
      <c r="AO10" s="58"/>
      <c r="AP10" s="58"/>
      <c r="AQ10" s="58"/>
    </row>
    <row r="11" spans="1:43" s="525" customFormat="1" ht="18.75" x14ac:dyDescent="0.25">
      <c r="A11" s="526"/>
      <c r="B11" s="669">
        <v>1250</v>
      </c>
      <c r="C11" s="796" t="s">
        <v>2638</v>
      </c>
      <c r="D11" s="797">
        <v>2</v>
      </c>
      <c r="E11" s="798">
        <v>0</v>
      </c>
      <c r="F11" s="799" t="s">
        <v>1747</v>
      </c>
      <c r="G11" s="800">
        <v>30</v>
      </c>
      <c r="H11" s="799">
        <v>221</v>
      </c>
      <c r="I11" s="610">
        <v>33.770000000000003</v>
      </c>
      <c r="J11" s="670">
        <f t="shared" si="1"/>
        <v>53.018900000000009</v>
      </c>
      <c r="K11" s="1006"/>
      <c r="L11" s="1006"/>
      <c r="M11" s="1006"/>
      <c r="N11" s="1006"/>
      <c r="O11" s="1006"/>
      <c r="P11" s="1006"/>
      <c r="Q11" s="1006"/>
      <c r="R11" s="1006"/>
      <c r="S11" s="1007"/>
      <c r="T11" s="446">
        <f t="shared" si="2"/>
        <v>0</v>
      </c>
      <c r="U11" s="7">
        <f t="shared" si="3"/>
        <v>0</v>
      </c>
      <c r="V11" s="11">
        <f t="shared" si="4"/>
        <v>0</v>
      </c>
      <c r="W11" s="1476"/>
      <c r="X11" s="1671"/>
      <c r="Y11" s="1672"/>
      <c r="AA11" s="58"/>
      <c r="AB11" s="58"/>
      <c r="AC11" s="58"/>
      <c r="AD11" s="58"/>
      <c r="AE11" s="58"/>
      <c r="AF11" s="58"/>
      <c r="AG11" s="58"/>
      <c r="AH11" s="58"/>
      <c r="AI11" s="58"/>
      <c r="AJ11" s="58"/>
      <c r="AK11" s="58"/>
      <c r="AL11" s="58"/>
      <c r="AM11" s="58"/>
      <c r="AN11" s="58"/>
      <c r="AO11" s="58"/>
      <c r="AP11" s="58"/>
      <c r="AQ11" s="58"/>
    </row>
    <row r="12" spans="1:43" s="525" customFormat="1" ht="18.75" x14ac:dyDescent="0.25">
      <c r="A12" s="526"/>
      <c r="B12" s="669">
        <v>6116</v>
      </c>
      <c r="C12" s="796" t="s">
        <v>2639</v>
      </c>
      <c r="D12" s="797">
        <v>2</v>
      </c>
      <c r="E12" s="798">
        <v>1</v>
      </c>
      <c r="F12" s="799" t="s">
        <v>1747</v>
      </c>
      <c r="G12" s="800">
        <v>30</v>
      </c>
      <c r="H12" s="799">
        <v>123</v>
      </c>
      <c r="I12" s="610">
        <v>28.69</v>
      </c>
      <c r="J12" s="670">
        <f t="shared" si="1"/>
        <v>45.043300000000002</v>
      </c>
      <c r="K12" s="1006"/>
      <c r="L12" s="1006"/>
      <c r="M12" s="1006"/>
      <c r="N12" s="1006"/>
      <c r="O12" s="1006"/>
      <c r="P12" s="1006"/>
      <c r="Q12" s="1006"/>
      <c r="R12" s="1006"/>
      <c r="S12" s="1007"/>
      <c r="T12" s="446">
        <f t="shared" si="2"/>
        <v>0</v>
      </c>
      <c r="U12" s="7">
        <f t="shared" si="3"/>
        <v>0</v>
      </c>
      <c r="V12" s="11">
        <f t="shared" si="4"/>
        <v>0</v>
      </c>
      <c r="W12" s="1476"/>
      <c r="X12" s="1671"/>
      <c r="Y12" s="1672"/>
      <c r="AA12" s="58"/>
      <c r="AB12" s="58"/>
      <c r="AC12" s="58"/>
      <c r="AD12" s="58"/>
      <c r="AE12" s="58"/>
      <c r="AF12" s="58"/>
      <c r="AG12" s="58"/>
      <c r="AH12" s="58"/>
      <c r="AI12" s="58"/>
      <c r="AJ12" s="58"/>
      <c r="AK12" s="58"/>
      <c r="AL12" s="58"/>
      <c r="AM12" s="58"/>
      <c r="AN12" s="58"/>
      <c r="AO12" s="58"/>
      <c r="AP12" s="58"/>
      <c r="AQ12" s="58"/>
    </row>
    <row r="13" spans="1:43" s="525" customFormat="1" ht="18.75" x14ac:dyDescent="0.25">
      <c r="A13" s="526"/>
      <c r="B13" s="669">
        <v>6216</v>
      </c>
      <c r="C13" s="796" t="s">
        <v>2640</v>
      </c>
      <c r="D13" s="797">
        <v>2</v>
      </c>
      <c r="E13" s="798">
        <v>1</v>
      </c>
      <c r="F13" s="799" t="s">
        <v>1747</v>
      </c>
      <c r="G13" s="800">
        <v>30</v>
      </c>
      <c r="H13" s="799">
        <v>100</v>
      </c>
      <c r="I13" s="610">
        <v>28.69</v>
      </c>
      <c r="J13" s="670">
        <f t="shared" si="1"/>
        <v>45.043300000000002</v>
      </c>
      <c r="K13" s="1006"/>
      <c r="L13" s="1006"/>
      <c r="M13" s="1006"/>
      <c r="N13" s="1006"/>
      <c r="O13" s="1006"/>
      <c r="P13" s="1006"/>
      <c r="Q13" s="1006"/>
      <c r="R13" s="1006"/>
      <c r="S13" s="1007"/>
      <c r="T13" s="446">
        <f t="shared" si="2"/>
        <v>0</v>
      </c>
      <c r="U13" s="7">
        <f t="shared" si="3"/>
        <v>0</v>
      </c>
      <c r="V13" s="11">
        <f t="shared" si="4"/>
        <v>0</v>
      </c>
      <c r="W13" s="1476"/>
      <c r="X13" s="1671"/>
      <c r="Y13" s="1672"/>
      <c r="AA13" s="58"/>
      <c r="AB13" s="58"/>
      <c r="AC13" s="58"/>
      <c r="AD13" s="58"/>
      <c r="AE13" s="58"/>
      <c r="AF13" s="58"/>
      <c r="AG13" s="58"/>
      <c r="AH13" s="58"/>
      <c r="AI13" s="58"/>
      <c r="AJ13" s="58"/>
      <c r="AK13" s="58"/>
      <c r="AL13" s="58"/>
      <c r="AM13" s="58"/>
      <c r="AN13" s="58"/>
      <c r="AO13" s="58"/>
      <c r="AP13" s="58"/>
      <c r="AQ13" s="58"/>
    </row>
    <row r="14" spans="1:43" s="525" customFormat="1" ht="18.75" x14ac:dyDescent="0.25">
      <c r="A14" s="526"/>
      <c r="B14" s="669">
        <v>6616</v>
      </c>
      <c r="C14" s="801" t="s">
        <v>2641</v>
      </c>
      <c r="D14" s="802">
        <v>2</v>
      </c>
      <c r="E14" s="803">
        <v>1</v>
      </c>
      <c r="F14" s="799" t="s">
        <v>1747</v>
      </c>
      <c r="G14" s="804">
        <v>30</v>
      </c>
      <c r="H14" s="799">
        <v>111</v>
      </c>
      <c r="I14" s="610">
        <v>28.69</v>
      </c>
      <c r="J14" s="670">
        <f t="shared" si="1"/>
        <v>45.043300000000002</v>
      </c>
      <c r="K14" s="1006"/>
      <c r="L14" s="1006"/>
      <c r="M14" s="1006"/>
      <c r="N14" s="1006"/>
      <c r="O14" s="1006"/>
      <c r="P14" s="1006"/>
      <c r="Q14" s="1006"/>
      <c r="R14" s="1006"/>
      <c r="S14" s="1007"/>
      <c r="T14" s="446">
        <f t="shared" si="2"/>
        <v>0</v>
      </c>
      <c r="U14" s="25">
        <f t="shared" si="3"/>
        <v>0</v>
      </c>
      <c r="V14" s="24">
        <f t="shared" si="4"/>
        <v>0</v>
      </c>
      <c r="W14" s="1476"/>
      <c r="X14" s="1671"/>
      <c r="Y14" s="1672"/>
      <c r="AA14" s="58"/>
      <c r="AB14" s="58"/>
      <c r="AC14" s="58"/>
      <c r="AD14" s="58"/>
      <c r="AE14" s="58"/>
      <c r="AF14" s="58"/>
      <c r="AG14" s="58"/>
      <c r="AH14" s="58"/>
      <c r="AI14" s="58"/>
      <c r="AJ14" s="58"/>
      <c r="AK14" s="58"/>
      <c r="AL14" s="58"/>
      <c r="AM14" s="58"/>
      <c r="AN14" s="58"/>
      <c r="AO14" s="58"/>
      <c r="AP14" s="58"/>
      <c r="AQ14" s="58"/>
    </row>
    <row r="15" spans="1:43" s="525" customFormat="1" ht="18.75" x14ac:dyDescent="0.25">
      <c r="A15" s="526"/>
      <c r="B15" s="669">
        <v>110452</v>
      </c>
      <c r="C15" s="796" t="s">
        <v>2642</v>
      </c>
      <c r="D15" s="797">
        <v>2</v>
      </c>
      <c r="E15" s="798">
        <v>1</v>
      </c>
      <c r="F15" s="799" t="s">
        <v>1747</v>
      </c>
      <c r="G15" s="800">
        <v>30</v>
      </c>
      <c r="H15" s="799">
        <v>104</v>
      </c>
      <c r="I15" s="610">
        <v>26.34</v>
      </c>
      <c r="J15" s="670">
        <f t="shared" si="1"/>
        <v>41.3538</v>
      </c>
      <c r="K15" s="1006"/>
      <c r="L15" s="1006"/>
      <c r="M15" s="1006"/>
      <c r="N15" s="1006"/>
      <c r="O15" s="1006"/>
      <c r="P15" s="1006"/>
      <c r="Q15" s="1006"/>
      <c r="R15" s="1006"/>
      <c r="S15" s="1007"/>
      <c r="T15" s="446">
        <f t="shared" si="2"/>
        <v>0</v>
      </c>
      <c r="U15" s="7">
        <f t="shared" si="3"/>
        <v>0</v>
      </c>
      <c r="V15" s="11">
        <f t="shared" si="4"/>
        <v>0</v>
      </c>
      <c r="W15" s="1476"/>
      <c r="X15" s="1671"/>
      <c r="Y15" s="1672"/>
      <c r="AA15" s="58"/>
      <c r="AB15" s="58"/>
      <c r="AC15" s="58"/>
      <c r="AD15" s="58"/>
      <c r="AE15" s="58"/>
      <c r="AF15" s="58"/>
      <c r="AG15" s="58"/>
      <c r="AH15" s="58"/>
      <c r="AI15" s="58"/>
      <c r="AJ15" s="58"/>
      <c r="AK15" s="58"/>
      <c r="AL15" s="58"/>
      <c r="AM15" s="58"/>
      <c r="AN15" s="58"/>
      <c r="AO15" s="58"/>
      <c r="AP15" s="58"/>
      <c r="AQ15" s="58"/>
    </row>
    <row r="16" spans="1:43" s="525" customFormat="1" ht="18.75" x14ac:dyDescent="0.25">
      <c r="A16" s="526"/>
      <c r="B16" s="669">
        <v>615300</v>
      </c>
      <c r="C16" s="796" t="s">
        <v>2643</v>
      </c>
      <c r="D16" s="797">
        <v>2</v>
      </c>
      <c r="E16" s="798">
        <v>1</v>
      </c>
      <c r="F16" s="799" t="s">
        <v>1747</v>
      </c>
      <c r="G16" s="800">
        <v>30</v>
      </c>
      <c r="H16" s="799">
        <v>156</v>
      </c>
      <c r="I16" s="610">
        <v>19.38</v>
      </c>
      <c r="J16" s="670">
        <f t="shared" si="1"/>
        <v>30.426600000000001</v>
      </c>
      <c r="K16" s="1006"/>
      <c r="L16" s="1006"/>
      <c r="M16" s="1006"/>
      <c r="N16" s="1006"/>
      <c r="O16" s="1006"/>
      <c r="P16" s="1006"/>
      <c r="Q16" s="1006"/>
      <c r="R16" s="1006"/>
      <c r="S16" s="1007"/>
      <c r="T16" s="446">
        <f t="shared" si="2"/>
        <v>0</v>
      </c>
      <c r="U16" s="7">
        <f t="shared" si="3"/>
        <v>0</v>
      </c>
      <c r="V16" s="11">
        <f t="shared" si="4"/>
        <v>0</v>
      </c>
      <c r="W16" s="1476"/>
      <c r="X16" s="1671"/>
      <c r="Y16" s="1672"/>
      <c r="AA16" s="58"/>
      <c r="AB16" s="58"/>
      <c r="AC16" s="58"/>
      <c r="AD16" s="58"/>
      <c r="AE16" s="58"/>
      <c r="AF16" s="58"/>
      <c r="AG16" s="58"/>
      <c r="AH16" s="58"/>
      <c r="AI16" s="58"/>
      <c r="AJ16" s="58"/>
      <c r="AK16" s="58"/>
      <c r="AL16" s="58"/>
      <c r="AM16" s="58"/>
      <c r="AN16" s="58"/>
      <c r="AO16" s="58"/>
      <c r="AP16" s="58"/>
      <c r="AQ16" s="58"/>
    </row>
    <row r="17" spans="1:43" s="525" customFormat="1" ht="18.75" x14ac:dyDescent="0.25">
      <c r="A17" s="526"/>
      <c r="B17" s="669">
        <v>615400</v>
      </c>
      <c r="C17" s="796" t="s">
        <v>2644</v>
      </c>
      <c r="D17" s="797">
        <v>2</v>
      </c>
      <c r="E17" s="798">
        <v>1</v>
      </c>
      <c r="F17" s="799" t="s">
        <v>1747</v>
      </c>
      <c r="G17" s="800">
        <v>30</v>
      </c>
      <c r="H17" s="799">
        <v>214</v>
      </c>
      <c r="I17" s="610">
        <v>26.39</v>
      </c>
      <c r="J17" s="670">
        <f t="shared" si="1"/>
        <v>41.432300000000005</v>
      </c>
      <c r="K17" s="1006"/>
      <c r="L17" s="1006"/>
      <c r="M17" s="1006"/>
      <c r="N17" s="1006"/>
      <c r="O17" s="1006"/>
      <c r="P17" s="1006"/>
      <c r="Q17" s="1006"/>
      <c r="R17" s="1006"/>
      <c r="S17" s="1007"/>
      <c r="T17" s="446">
        <f t="shared" si="2"/>
        <v>0</v>
      </c>
      <c r="U17" s="7">
        <f t="shared" si="3"/>
        <v>0</v>
      </c>
      <c r="V17" s="11">
        <f t="shared" si="4"/>
        <v>0</v>
      </c>
      <c r="W17" s="1476"/>
      <c r="X17" s="1671"/>
      <c r="Y17" s="1672"/>
      <c r="AA17" s="58"/>
      <c r="AB17" s="58"/>
      <c r="AC17" s="58"/>
      <c r="AD17" s="58"/>
      <c r="AE17" s="58"/>
      <c r="AF17" s="58"/>
      <c r="AG17" s="58"/>
      <c r="AH17" s="58"/>
      <c r="AI17" s="58"/>
      <c r="AJ17" s="58"/>
      <c r="AK17" s="58"/>
      <c r="AL17" s="58"/>
      <c r="AM17" s="58"/>
      <c r="AN17" s="58"/>
      <c r="AO17" s="58"/>
      <c r="AP17" s="58"/>
      <c r="AQ17" s="58"/>
    </row>
    <row r="18" spans="1:43" s="525" customFormat="1" ht="18.75" x14ac:dyDescent="0.25">
      <c r="A18" s="526"/>
      <c r="B18" s="669">
        <v>615600</v>
      </c>
      <c r="C18" s="796" t="s">
        <v>2645</v>
      </c>
      <c r="D18" s="797">
        <v>1</v>
      </c>
      <c r="E18" s="798">
        <v>0.5</v>
      </c>
      <c r="F18" s="799" t="s">
        <v>1747</v>
      </c>
      <c r="G18" s="800">
        <v>30</v>
      </c>
      <c r="H18" s="799">
        <v>156</v>
      </c>
      <c r="I18" s="610">
        <v>19.38</v>
      </c>
      <c r="J18" s="670">
        <f t="shared" si="1"/>
        <v>30.426600000000001</v>
      </c>
      <c r="K18" s="1006"/>
      <c r="L18" s="1006"/>
      <c r="M18" s="1006"/>
      <c r="N18" s="1006"/>
      <c r="O18" s="1006"/>
      <c r="P18" s="1006"/>
      <c r="Q18" s="1006"/>
      <c r="R18" s="1006"/>
      <c r="S18" s="1007"/>
      <c r="T18" s="446">
        <f t="shared" si="2"/>
        <v>0</v>
      </c>
      <c r="U18" s="7">
        <f t="shared" si="3"/>
        <v>0</v>
      </c>
      <c r="V18" s="11">
        <f t="shared" si="4"/>
        <v>0</v>
      </c>
      <c r="W18" s="1476"/>
      <c r="X18" s="1671"/>
      <c r="Y18" s="1672"/>
      <c r="AA18" s="58"/>
      <c r="AB18" s="58"/>
      <c r="AC18" s="58"/>
      <c r="AD18" s="58"/>
      <c r="AE18" s="58"/>
      <c r="AF18" s="58"/>
      <c r="AG18" s="58"/>
      <c r="AH18" s="58"/>
      <c r="AI18" s="58"/>
      <c r="AJ18" s="58"/>
      <c r="AK18" s="58"/>
      <c r="AL18" s="58"/>
      <c r="AM18" s="58"/>
      <c r="AN18" s="58"/>
      <c r="AO18" s="58"/>
      <c r="AP18" s="58"/>
      <c r="AQ18" s="58"/>
    </row>
    <row r="19" spans="1:43" s="525" customFormat="1" ht="18.75" x14ac:dyDescent="0.25">
      <c r="A19" s="526"/>
      <c r="B19" s="669">
        <v>625300</v>
      </c>
      <c r="C19" s="796" t="s">
        <v>2646</v>
      </c>
      <c r="D19" s="797">
        <v>2</v>
      </c>
      <c r="E19" s="798">
        <v>1</v>
      </c>
      <c r="F19" s="799" t="s">
        <v>1747</v>
      </c>
      <c r="G19" s="800">
        <v>30</v>
      </c>
      <c r="H19" s="799">
        <v>156</v>
      </c>
      <c r="I19" s="610">
        <v>19.38</v>
      </c>
      <c r="J19" s="670">
        <f t="shared" si="1"/>
        <v>30.426600000000001</v>
      </c>
      <c r="K19" s="1006"/>
      <c r="L19" s="1006"/>
      <c r="M19" s="1006"/>
      <c r="N19" s="1006"/>
      <c r="O19" s="1006"/>
      <c r="P19" s="1006"/>
      <c r="Q19" s="1006"/>
      <c r="R19" s="1006"/>
      <c r="S19" s="1007"/>
      <c r="T19" s="446">
        <f t="shared" si="2"/>
        <v>0</v>
      </c>
      <c r="U19" s="7">
        <f t="shared" si="3"/>
        <v>0</v>
      </c>
      <c r="V19" s="11">
        <f t="shared" si="4"/>
        <v>0</v>
      </c>
      <c r="W19" s="1476"/>
      <c r="X19" s="1671"/>
      <c r="Y19" s="1672"/>
      <c r="AA19" s="58"/>
      <c r="AB19" s="58"/>
      <c r="AC19" s="58"/>
      <c r="AD19" s="58"/>
      <c r="AE19" s="58"/>
      <c r="AF19" s="58"/>
      <c r="AG19" s="58"/>
      <c r="AH19" s="58"/>
      <c r="AI19" s="58"/>
      <c r="AJ19" s="58"/>
      <c r="AK19" s="58"/>
      <c r="AL19" s="58"/>
      <c r="AM19" s="58"/>
      <c r="AN19" s="58"/>
      <c r="AO19" s="58"/>
      <c r="AP19" s="58"/>
      <c r="AQ19" s="58"/>
    </row>
    <row r="20" spans="1:43" s="525" customFormat="1" ht="18.75" x14ac:dyDescent="0.25">
      <c r="A20" s="526"/>
      <c r="B20" s="669">
        <v>665400</v>
      </c>
      <c r="C20" s="796" t="s">
        <v>2647</v>
      </c>
      <c r="D20" s="797">
        <v>2</v>
      </c>
      <c r="E20" s="798">
        <v>1</v>
      </c>
      <c r="F20" s="799" t="s">
        <v>1747</v>
      </c>
      <c r="G20" s="800">
        <v>30</v>
      </c>
      <c r="H20" s="799">
        <v>156</v>
      </c>
      <c r="I20" s="610">
        <v>19.38</v>
      </c>
      <c r="J20" s="670">
        <f t="shared" si="1"/>
        <v>30.426600000000001</v>
      </c>
      <c r="K20" s="1006"/>
      <c r="L20" s="1006"/>
      <c r="M20" s="1006"/>
      <c r="N20" s="1006"/>
      <c r="O20" s="1006"/>
      <c r="P20" s="1006"/>
      <c r="Q20" s="1006"/>
      <c r="R20" s="1006"/>
      <c r="S20" s="1007"/>
      <c r="T20" s="446">
        <f t="shared" si="2"/>
        <v>0</v>
      </c>
      <c r="U20" s="7">
        <f t="shared" si="3"/>
        <v>0</v>
      </c>
      <c r="V20" s="11">
        <f t="shared" si="4"/>
        <v>0</v>
      </c>
      <c r="W20" s="1476"/>
      <c r="X20" s="1671"/>
      <c r="Y20" s="1672"/>
      <c r="AA20" s="58"/>
      <c r="AB20" s="58"/>
      <c r="AC20" s="58"/>
      <c r="AD20" s="58"/>
      <c r="AE20" s="58"/>
      <c r="AF20" s="58"/>
      <c r="AG20" s="58"/>
      <c r="AH20" s="58"/>
      <c r="AI20" s="58"/>
      <c r="AJ20" s="58"/>
      <c r="AK20" s="58"/>
      <c r="AL20" s="58"/>
      <c r="AM20" s="58"/>
      <c r="AN20" s="58"/>
      <c r="AO20" s="58"/>
      <c r="AP20" s="58"/>
      <c r="AQ20" s="58"/>
    </row>
    <row r="21" spans="1:43" s="525" customFormat="1" ht="18.75" x14ac:dyDescent="0.25">
      <c r="A21" s="526"/>
      <c r="B21" s="669">
        <v>665452</v>
      </c>
      <c r="C21" s="796" t="s">
        <v>2648</v>
      </c>
      <c r="D21" s="797">
        <v>2</v>
      </c>
      <c r="E21" s="798">
        <v>1</v>
      </c>
      <c r="F21" s="799" t="s">
        <v>1747</v>
      </c>
      <c r="G21" s="800">
        <v>30</v>
      </c>
      <c r="H21" s="799">
        <v>104</v>
      </c>
      <c r="I21" s="610">
        <v>26.34</v>
      </c>
      <c r="J21" s="670">
        <f t="shared" si="1"/>
        <v>41.3538</v>
      </c>
      <c r="K21" s="1006"/>
      <c r="L21" s="1006"/>
      <c r="M21" s="1006"/>
      <c r="N21" s="1006"/>
      <c r="O21" s="1006"/>
      <c r="P21" s="1006"/>
      <c r="Q21" s="1006"/>
      <c r="R21" s="1006"/>
      <c r="S21" s="1007"/>
      <c r="T21" s="446">
        <f t="shared" si="2"/>
        <v>0</v>
      </c>
      <c r="U21" s="7">
        <f t="shared" si="3"/>
        <v>0</v>
      </c>
      <c r="V21" s="11">
        <f t="shared" si="4"/>
        <v>0</v>
      </c>
      <c r="W21" s="1476"/>
      <c r="X21" s="1671"/>
      <c r="Y21" s="1672"/>
      <c r="AA21" s="58"/>
      <c r="AB21" s="58"/>
      <c r="AC21" s="58"/>
      <c r="AD21" s="58"/>
      <c r="AE21" s="58"/>
      <c r="AF21" s="58"/>
      <c r="AG21" s="58"/>
      <c r="AH21" s="58"/>
      <c r="AI21" s="58"/>
      <c r="AJ21" s="58"/>
      <c r="AK21" s="58"/>
      <c r="AL21" s="58"/>
      <c r="AM21" s="58"/>
      <c r="AN21" s="58"/>
      <c r="AO21" s="58"/>
      <c r="AP21" s="58"/>
      <c r="AQ21" s="58"/>
    </row>
    <row r="22" spans="1:43" s="525" customFormat="1" ht="18.75" x14ac:dyDescent="0.25">
      <c r="A22" s="526"/>
      <c r="B22" s="669">
        <v>665500</v>
      </c>
      <c r="C22" s="796" t="s">
        <v>2649</v>
      </c>
      <c r="D22" s="797">
        <v>2</v>
      </c>
      <c r="E22" s="798">
        <v>1</v>
      </c>
      <c r="F22" s="799" t="s">
        <v>1747</v>
      </c>
      <c r="G22" s="800">
        <v>30</v>
      </c>
      <c r="H22" s="799">
        <v>156</v>
      </c>
      <c r="I22" s="610">
        <v>19.38</v>
      </c>
      <c r="J22" s="670">
        <f t="shared" si="1"/>
        <v>30.426600000000001</v>
      </c>
      <c r="K22" s="1006"/>
      <c r="L22" s="1006"/>
      <c r="M22" s="1006"/>
      <c r="N22" s="1006"/>
      <c r="O22" s="1006"/>
      <c r="P22" s="1006"/>
      <c r="Q22" s="1006"/>
      <c r="R22" s="1006"/>
      <c r="S22" s="1007"/>
      <c r="T22" s="446">
        <f t="shared" si="2"/>
        <v>0</v>
      </c>
      <c r="U22" s="7">
        <f t="shared" si="3"/>
        <v>0</v>
      </c>
      <c r="V22" s="11">
        <f t="shared" si="4"/>
        <v>0</v>
      </c>
      <c r="W22" s="1476"/>
      <c r="X22" s="1671"/>
      <c r="Y22" s="1672"/>
      <c r="AA22" s="58"/>
      <c r="AB22" s="58"/>
      <c r="AC22" s="58"/>
      <c r="AD22" s="58"/>
      <c r="AE22" s="58"/>
      <c r="AF22" s="58"/>
      <c r="AG22" s="58"/>
      <c r="AH22" s="58"/>
      <c r="AI22" s="58"/>
      <c r="AJ22" s="58"/>
      <c r="AK22" s="58"/>
      <c r="AL22" s="58"/>
      <c r="AM22" s="58"/>
      <c r="AN22" s="58"/>
      <c r="AO22" s="58"/>
      <c r="AP22" s="58"/>
      <c r="AQ22" s="58"/>
    </row>
    <row r="23" spans="1:43" s="525" customFormat="1" ht="19.5" thickBot="1" x14ac:dyDescent="0.3">
      <c r="A23" s="58"/>
      <c r="B23" s="582">
        <v>665600</v>
      </c>
      <c r="C23" s="613" t="s">
        <v>2650</v>
      </c>
      <c r="D23" s="584">
        <v>2</v>
      </c>
      <c r="E23" s="587">
        <v>1</v>
      </c>
      <c r="F23" s="585" t="s">
        <v>1747</v>
      </c>
      <c r="G23" s="585">
        <v>30</v>
      </c>
      <c r="H23" s="585">
        <v>156</v>
      </c>
      <c r="I23" s="587">
        <v>19.38</v>
      </c>
      <c r="J23" s="805">
        <f t="shared" si="1"/>
        <v>30.426600000000001</v>
      </c>
      <c r="K23" s="983"/>
      <c r="L23" s="983"/>
      <c r="M23" s="983"/>
      <c r="N23" s="983"/>
      <c r="O23" s="983"/>
      <c r="P23" s="983"/>
      <c r="Q23" s="983"/>
      <c r="R23" s="983"/>
      <c r="S23" s="1001"/>
      <c r="T23" s="498">
        <f t="shared" si="2"/>
        <v>0</v>
      </c>
      <c r="U23" s="6">
        <f t="shared" si="3"/>
        <v>0</v>
      </c>
      <c r="V23" s="23">
        <f t="shared" si="4"/>
        <v>0</v>
      </c>
      <c r="W23" s="1600"/>
      <c r="X23" s="1763"/>
      <c r="Y23" s="1764"/>
      <c r="Z23" s="58"/>
      <c r="AA23" s="58"/>
      <c r="AB23" s="58"/>
      <c r="AC23" s="58"/>
      <c r="AD23" s="58"/>
      <c r="AE23" s="58"/>
      <c r="AF23" s="58"/>
      <c r="AG23" s="58"/>
      <c r="AH23" s="58"/>
      <c r="AI23" s="58"/>
      <c r="AJ23" s="58"/>
      <c r="AK23" s="58"/>
      <c r="AL23" s="58"/>
      <c r="AM23" s="58"/>
      <c r="AN23" s="58"/>
      <c r="AO23" s="58"/>
      <c r="AP23" s="58"/>
      <c r="AQ23" s="58"/>
    </row>
    <row r="24" spans="1:43" s="525" customFormat="1" ht="20.25" thickTop="1" thickBot="1" x14ac:dyDescent="0.35">
      <c r="A24" s="58"/>
      <c r="B24" s="1624" t="s">
        <v>2019</v>
      </c>
      <c r="C24" s="1625"/>
      <c r="D24" s="1625"/>
      <c r="E24" s="1625"/>
      <c r="F24" s="1625"/>
      <c r="G24" s="1625"/>
      <c r="H24" s="1625"/>
      <c r="I24" s="1625"/>
      <c r="J24" s="1625"/>
      <c r="K24" s="1625"/>
      <c r="L24" s="1625"/>
      <c r="M24" s="1625"/>
      <c r="N24" s="1625"/>
      <c r="O24" s="1625"/>
      <c r="P24" s="1625"/>
      <c r="Q24" s="1625"/>
      <c r="R24" s="1625"/>
      <c r="S24" s="1625"/>
      <c r="T24" s="1625"/>
      <c r="U24" s="1625"/>
      <c r="V24" s="1625"/>
      <c r="W24" s="1625"/>
      <c r="X24" s="1625"/>
      <c r="Y24" s="1626"/>
      <c r="Z24" s="527" t="s">
        <v>1819</v>
      </c>
      <c r="AA24" s="58"/>
      <c r="AB24" s="58"/>
      <c r="AC24" s="58"/>
      <c r="AD24" s="58"/>
      <c r="AE24" s="58"/>
      <c r="AF24" s="58"/>
      <c r="AG24" s="58"/>
      <c r="AH24" s="58"/>
      <c r="AI24" s="58"/>
      <c r="AJ24" s="58"/>
      <c r="AK24" s="58"/>
      <c r="AL24" s="58"/>
      <c r="AM24" s="58"/>
      <c r="AN24" s="58"/>
      <c r="AO24" s="58"/>
      <c r="AP24" s="58"/>
      <c r="AQ24" s="58"/>
    </row>
    <row r="25" spans="1:43" s="525" customFormat="1" ht="24" customHeight="1" thickTop="1" x14ac:dyDescent="0.25">
      <c r="A25" s="58"/>
      <c r="B25" s="806">
        <v>7516</v>
      </c>
      <c r="C25" s="807" t="s">
        <v>2651</v>
      </c>
      <c r="D25" s="792">
        <v>2</v>
      </c>
      <c r="E25" s="808">
        <v>1</v>
      </c>
      <c r="F25" s="794" t="s">
        <v>1747</v>
      </c>
      <c r="G25" s="793">
        <v>30</v>
      </c>
      <c r="H25" s="794">
        <v>120</v>
      </c>
      <c r="I25" s="601">
        <v>29.2</v>
      </c>
      <c r="J25" s="795">
        <f t="shared" ref="J25:J29" si="5">+$S$6*I25</f>
        <v>45.844000000000001</v>
      </c>
      <c r="K25" s="1003"/>
      <c r="L25" s="1003"/>
      <c r="M25" s="1003"/>
      <c r="N25" s="1003"/>
      <c r="O25" s="1003"/>
      <c r="P25" s="1003"/>
      <c r="Q25" s="1003"/>
      <c r="R25" s="1003"/>
      <c r="S25" s="1004"/>
      <c r="T25" s="445">
        <f t="shared" ref="T25:T29" si="6">SUM(K25:S25)</f>
        <v>0</v>
      </c>
      <c r="U25" s="22">
        <f t="shared" ref="U25:U29" si="7">T25*I25</f>
        <v>0</v>
      </c>
      <c r="V25" s="26">
        <f>$U25*$S$6</f>
        <v>0</v>
      </c>
      <c r="W25" s="1599" t="str">
        <f>_xlfn.CONCAT("$",'Total Sheet'!B34," per case for public LEAS / estimated $",'Total Sheet'!B35," for Nonpublic LEAs")</f>
        <v>$2.30 per case for public LEAS / estimated $5.36 for Nonpublic LEAs</v>
      </c>
      <c r="X25" s="1765" t="s">
        <v>1695</v>
      </c>
      <c r="Y25" s="1615"/>
      <c r="Z25" s="528" t="str">
        <f>IF($J$40="","",$J$40/I25)</f>
        <v/>
      </c>
      <c r="AA25" s="58"/>
      <c r="AB25" s="58"/>
      <c r="AC25" s="58"/>
      <c r="AD25" s="58"/>
      <c r="AE25" s="58"/>
      <c r="AF25" s="58"/>
      <c r="AG25" s="58"/>
      <c r="AH25" s="58"/>
      <c r="AI25" s="58"/>
      <c r="AJ25" s="58"/>
      <c r="AK25" s="58"/>
      <c r="AL25" s="58"/>
      <c r="AM25" s="58"/>
      <c r="AN25" s="58"/>
      <c r="AO25" s="58"/>
      <c r="AP25" s="58"/>
      <c r="AQ25" s="58"/>
    </row>
    <row r="26" spans="1:43" s="525" customFormat="1" ht="24" customHeight="1" x14ac:dyDescent="0.25">
      <c r="A26" s="58"/>
      <c r="B26" s="809">
        <v>7518</v>
      </c>
      <c r="C26" s="810" t="s">
        <v>2652</v>
      </c>
      <c r="D26" s="797">
        <v>2</v>
      </c>
      <c r="E26" s="811">
        <v>1</v>
      </c>
      <c r="F26" s="812" t="s">
        <v>1747</v>
      </c>
      <c r="G26" s="813">
        <v>30</v>
      </c>
      <c r="H26" s="799">
        <v>101</v>
      </c>
      <c r="I26" s="610">
        <v>29.2</v>
      </c>
      <c r="J26" s="670">
        <f t="shared" si="5"/>
        <v>45.844000000000001</v>
      </c>
      <c r="K26" s="1006"/>
      <c r="L26" s="1006"/>
      <c r="M26" s="1006"/>
      <c r="N26" s="1006"/>
      <c r="O26" s="1006"/>
      <c r="P26" s="1006"/>
      <c r="Q26" s="1006"/>
      <c r="R26" s="1006"/>
      <c r="S26" s="1007"/>
      <c r="T26" s="442">
        <f t="shared" si="6"/>
        <v>0</v>
      </c>
      <c r="U26" s="2">
        <f t="shared" si="7"/>
        <v>0</v>
      </c>
      <c r="V26" s="13">
        <f t="shared" ref="V26:V28" si="8">U26*$S$6</f>
        <v>0</v>
      </c>
      <c r="W26" s="1476"/>
      <c r="X26" s="1640"/>
      <c r="Y26" s="1617"/>
      <c r="Z26" s="528" t="str">
        <f>IF($J$40="","",$J$40/I26)</f>
        <v/>
      </c>
      <c r="AA26" s="58"/>
      <c r="AB26" s="58"/>
      <c r="AC26" s="58"/>
      <c r="AD26" s="58"/>
      <c r="AE26" s="58"/>
      <c r="AF26" s="58"/>
      <c r="AG26" s="58"/>
      <c r="AH26" s="58"/>
      <c r="AI26" s="58"/>
      <c r="AJ26" s="58"/>
      <c r="AK26" s="58"/>
      <c r="AL26" s="58"/>
      <c r="AM26" s="58"/>
      <c r="AN26" s="58"/>
      <c r="AO26" s="58"/>
      <c r="AP26" s="58"/>
      <c r="AQ26" s="58"/>
    </row>
    <row r="27" spans="1:43" s="525" customFormat="1" ht="24" customHeight="1" x14ac:dyDescent="0.25">
      <c r="A27" s="58"/>
      <c r="B27" s="809">
        <v>7522</v>
      </c>
      <c r="C27" s="810" t="s">
        <v>2653</v>
      </c>
      <c r="D27" s="797">
        <v>2</v>
      </c>
      <c r="E27" s="811">
        <v>1</v>
      </c>
      <c r="F27" s="814" t="s">
        <v>1747</v>
      </c>
      <c r="G27" s="798">
        <v>30</v>
      </c>
      <c r="H27" s="799">
        <v>113</v>
      </c>
      <c r="I27" s="610">
        <v>32.729999999999997</v>
      </c>
      <c r="J27" s="670">
        <f t="shared" si="5"/>
        <v>51.386099999999999</v>
      </c>
      <c r="K27" s="1006"/>
      <c r="L27" s="1006"/>
      <c r="M27" s="1006"/>
      <c r="N27" s="1006"/>
      <c r="O27" s="1006"/>
      <c r="P27" s="1006"/>
      <c r="Q27" s="1006"/>
      <c r="R27" s="1006"/>
      <c r="S27" s="1007"/>
      <c r="T27" s="442">
        <f t="shared" si="6"/>
        <v>0</v>
      </c>
      <c r="U27" s="2">
        <f t="shared" si="7"/>
        <v>0</v>
      </c>
      <c r="V27" s="13">
        <f t="shared" si="8"/>
        <v>0</v>
      </c>
      <c r="W27" s="1476"/>
      <c r="X27" s="1640"/>
      <c r="Y27" s="1617"/>
      <c r="Z27" s="528" t="str">
        <f>IF($J$40="","",$J$40/I27)</f>
        <v/>
      </c>
      <c r="AA27" s="58"/>
      <c r="AB27" s="58"/>
      <c r="AC27" s="58"/>
      <c r="AD27" s="58"/>
      <c r="AE27" s="58"/>
      <c r="AF27" s="58"/>
      <c r="AG27" s="58"/>
      <c r="AH27" s="58"/>
      <c r="AI27" s="58"/>
      <c r="AJ27" s="58"/>
      <c r="AK27" s="58"/>
      <c r="AL27" s="58"/>
      <c r="AM27" s="58"/>
      <c r="AN27" s="58"/>
      <c r="AO27" s="58"/>
      <c r="AP27" s="58"/>
      <c r="AQ27" s="58"/>
    </row>
    <row r="28" spans="1:43" s="525" customFormat="1" ht="24" customHeight="1" x14ac:dyDescent="0.25">
      <c r="A28" s="58"/>
      <c r="B28" s="809">
        <v>7527</v>
      </c>
      <c r="C28" s="810" t="s">
        <v>2654</v>
      </c>
      <c r="D28" s="797">
        <v>2</v>
      </c>
      <c r="E28" s="811">
        <v>1</v>
      </c>
      <c r="F28" s="815" t="s">
        <v>1747</v>
      </c>
      <c r="G28" s="813">
        <v>30</v>
      </c>
      <c r="H28" s="799">
        <v>101</v>
      </c>
      <c r="I28" s="610">
        <v>29.8</v>
      </c>
      <c r="J28" s="670">
        <f t="shared" si="5"/>
        <v>46.786000000000001</v>
      </c>
      <c r="K28" s="1006"/>
      <c r="L28" s="1006"/>
      <c r="M28" s="1006"/>
      <c r="N28" s="1006"/>
      <c r="O28" s="1006"/>
      <c r="P28" s="1006"/>
      <c r="Q28" s="1006"/>
      <c r="R28" s="1006"/>
      <c r="S28" s="1007"/>
      <c r="T28" s="442">
        <f t="shared" si="6"/>
        <v>0</v>
      </c>
      <c r="U28" s="2">
        <f t="shared" si="7"/>
        <v>0</v>
      </c>
      <c r="V28" s="13">
        <f t="shared" si="8"/>
        <v>0</v>
      </c>
      <c r="W28" s="1476"/>
      <c r="X28" s="1640"/>
      <c r="Y28" s="1617"/>
      <c r="Z28" s="528" t="str">
        <f>IF($J$40="","",$J$40/I28)</f>
        <v/>
      </c>
      <c r="AA28" s="58"/>
      <c r="AB28" s="58"/>
      <c r="AC28" s="58"/>
      <c r="AD28" s="58"/>
      <c r="AE28" s="58"/>
      <c r="AF28" s="58"/>
      <c r="AG28" s="58"/>
      <c r="AH28" s="58"/>
      <c r="AI28" s="58"/>
      <c r="AJ28" s="58"/>
      <c r="AK28" s="58"/>
      <c r="AL28" s="58"/>
      <c r="AM28" s="58"/>
      <c r="AN28" s="58"/>
      <c r="AO28" s="58"/>
      <c r="AP28" s="58"/>
      <c r="AQ28" s="58"/>
    </row>
    <row r="29" spans="1:43" ht="24" customHeight="1" thickBot="1" x14ac:dyDescent="0.3">
      <c r="B29" s="619">
        <v>7572</v>
      </c>
      <c r="C29" s="613" t="s">
        <v>2655</v>
      </c>
      <c r="D29" s="584">
        <v>2</v>
      </c>
      <c r="E29" s="587">
        <v>1</v>
      </c>
      <c r="F29" s="585" t="s">
        <v>1747</v>
      </c>
      <c r="G29" s="585">
        <v>30</v>
      </c>
      <c r="H29" s="585">
        <v>110</v>
      </c>
      <c r="I29" s="585">
        <v>31.5</v>
      </c>
      <c r="J29" s="805">
        <f t="shared" si="5"/>
        <v>49.455000000000005</v>
      </c>
      <c r="K29" s="983"/>
      <c r="L29" s="983"/>
      <c r="M29" s="983"/>
      <c r="N29" s="983"/>
      <c r="O29" s="983"/>
      <c r="P29" s="983"/>
      <c r="Q29" s="983"/>
      <c r="R29" s="983"/>
      <c r="S29" s="1001"/>
      <c r="T29" s="443">
        <f t="shared" si="6"/>
        <v>0</v>
      </c>
      <c r="U29" s="21">
        <f t="shared" si="7"/>
        <v>0</v>
      </c>
      <c r="V29" s="23">
        <f>$U29*$S$6</f>
        <v>0</v>
      </c>
      <c r="W29" s="1600"/>
      <c r="X29" s="1766"/>
      <c r="Y29" s="1619"/>
      <c r="Z29" s="528" t="str">
        <f>IF($J$40="","",$J$40/I29)</f>
        <v/>
      </c>
    </row>
    <row r="30" spans="1:43" ht="19.5" customHeight="1" thickTop="1" thickBot="1" x14ac:dyDescent="0.3">
      <c r="B30" s="1611" t="s">
        <v>2030</v>
      </c>
      <c r="C30" s="1612"/>
      <c r="D30" s="1612"/>
      <c r="E30" s="1612"/>
      <c r="F30" s="1612"/>
      <c r="G30" s="1612"/>
      <c r="H30" s="1612"/>
      <c r="I30" s="1612"/>
      <c r="J30" s="1612"/>
      <c r="K30" s="1612"/>
      <c r="L30" s="1612"/>
      <c r="M30" s="1612"/>
      <c r="N30" s="1612"/>
      <c r="O30" s="1612"/>
      <c r="P30" s="1612"/>
      <c r="Q30" s="1612"/>
      <c r="R30" s="1612"/>
      <c r="S30" s="1612"/>
      <c r="T30" s="1612"/>
      <c r="U30" s="1612"/>
      <c r="V30" s="1612"/>
      <c r="W30" s="1612"/>
      <c r="X30" s="1612"/>
      <c r="Y30" s="1613"/>
      <c r="Z30" s="529"/>
    </row>
    <row r="31" spans="1:43" ht="29.25" customHeight="1" thickTop="1" x14ac:dyDescent="0.25">
      <c r="B31" s="816">
        <v>1260</v>
      </c>
      <c r="C31" s="817" t="s">
        <v>2656</v>
      </c>
      <c r="D31" s="600">
        <v>2</v>
      </c>
      <c r="E31" s="746">
        <v>0</v>
      </c>
      <c r="F31" s="602" t="s">
        <v>1747</v>
      </c>
      <c r="G31" s="602">
        <v>30</v>
      </c>
      <c r="H31" s="602">
        <v>206</v>
      </c>
      <c r="I31" s="602">
        <v>41.94</v>
      </c>
      <c r="J31" s="795">
        <f t="shared" ref="J31:J34" si="9">+$S$6*I31</f>
        <v>65.845799999999997</v>
      </c>
      <c r="K31" s="1003"/>
      <c r="L31" s="1003"/>
      <c r="M31" s="1003"/>
      <c r="N31" s="1003"/>
      <c r="O31" s="1003"/>
      <c r="P31" s="1003"/>
      <c r="Q31" s="1003"/>
      <c r="R31" s="1003"/>
      <c r="S31" s="1004"/>
      <c r="T31" s="440">
        <f t="shared" ref="T31:T34" si="10">SUM(K31:S31)</f>
        <v>0</v>
      </c>
      <c r="U31" s="19">
        <f t="shared" ref="U31:U34" si="11">T31*I31</f>
        <v>0</v>
      </c>
      <c r="V31" s="320">
        <f t="shared" ref="V31:V34" si="12">$U31*$S$6</f>
        <v>0</v>
      </c>
      <c r="W31" s="1599" t="str">
        <f>_xlfn.CONCAT("$",'Total Sheet'!B34," per case for public LEAS / estimated $",'Total Sheet'!B35," for Nonpublic LEAs")</f>
        <v>$2.30 per case for public LEAS / estimated $5.36 for Nonpublic LEAs</v>
      </c>
      <c r="X31" s="1765" t="s">
        <v>1695</v>
      </c>
      <c r="Y31" s="1615"/>
      <c r="Z31" s="528" t="str">
        <f>IF($J$41="","",$J$41/I31)</f>
        <v/>
      </c>
    </row>
    <row r="32" spans="1:43" ht="29.25" customHeight="1" x14ac:dyDescent="0.25">
      <c r="B32" s="607">
        <v>7526</v>
      </c>
      <c r="C32" s="608" t="s">
        <v>2657</v>
      </c>
      <c r="D32" s="617">
        <v>2</v>
      </c>
      <c r="E32" s="567">
        <v>1</v>
      </c>
      <c r="F32" s="611" t="s">
        <v>1747</v>
      </c>
      <c r="G32" s="611">
        <v>30</v>
      </c>
      <c r="H32" s="611">
        <v>120</v>
      </c>
      <c r="I32" s="611">
        <v>32.07</v>
      </c>
      <c r="J32" s="670">
        <f t="shared" si="9"/>
        <v>50.349900000000005</v>
      </c>
      <c r="K32" s="1006"/>
      <c r="L32" s="1006"/>
      <c r="M32" s="1006"/>
      <c r="N32" s="1006"/>
      <c r="O32" s="1006"/>
      <c r="P32" s="1006"/>
      <c r="Q32" s="1006"/>
      <c r="R32" s="1006"/>
      <c r="S32" s="1007"/>
      <c r="T32" s="446">
        <f t="shared" si="10"/>
        <v>0</v>
      </c>
      <c r="U32" s="7">
        <f t="shared" si="11"/>
        <v>0</v>
      </c>
      <c r="V32" s="11">
        <f t="shared" si="12"/>
        <v>0</v>
      </c>
      <c r="W32" s="1476"/>
      <c r="X32" s="1640"/>
      <c r="Y32" s="1617"/>
      <c r="Z32" s="528" t="str">
        <f>IF($J$41="","",$J$41/I32)</f>
        <v/>
      </c>
    </row>
    <row r="33" spans="2:26" ht="29.25" customHeight="1" x14ac:dyDescent="0.25">
      <c r="B33" s="607">
        <v>7803</v>
      </c>
      <c r="C33" s="608" t="s">
        <v>2658</v>
      </c>
      <c r="D33" s="617">
        <v>2</v>
      </c>
      <c r="E33" s="567">
        <v>1.25</v>
      </c>
      <c r="F33" s="611" t="s">
        <v>1747</v>
      </c>
      <c r="G33" s="611">
        <v>30</v>
      </c>
      <c r="H33" s="611">
        <v>84</v>
      </c>
      <c r="I33" s="611">
        <v>21.63</v>
      </c>
      <c r="J33" s="670">
        <f t="shared" si="9"/>
        <v>33.959099999999999</v>
      </c>
      <c r="K33" s="1006"/>
      <c r="L33" s="1006"/>
      <c r="M33" s="1006"/>
      <c r="N33" s="1006"/>
      <c r="O33" s="1006"/>
      <c r="P33" s="1006"/>
      <c r="Q33" s="1006"/>
      <c r="R33" s="1006"/>
      <c r="S33" s="1007"/>
      <c r="T33" s="446">
        <f t="shared" si="10"/>
        <v>0</v>
      </c>
      <c r="U33" s="7">
        <f t="shared" si="11"/>
        <v>0</v>
      </c>
      <c r="V33" s="11">
        <f t="shared" si="12"/>
        <v>0</v>
      </c>
      <c r="W33" s="1476"/>
      <c r="X33" s="1640"/>
      <c r="Y33" s="1617"/>
      <c r="Z33" s="528" t="str">
        <f>IF($J$41="","",$J$41/I33)</f>
        <v/>
      </c>
    </row>
    <row r="34" spans="2:26" ht="29.25" customHeight="1" thickBot="1" x14ac:dyDescent="0.3">
      <c r="B34" s="582">
        <v>110458</v>
      </c>
      <c r="C34" s="613" t="s">
        <v>2659</v>
      </c>
      <c r="D34" s="584">
        <v>2</v>
      </c>
      <c r="E34" s="587">
        <v>1</v>
      </c>
      <c r="F34" s="585" t="s">
        <v>1747</v>
      </c>
      <c r="G34" s="585">
        <v>30</v>
      </c>
      <c r="H34" s="585">
        <v>104</v>
      </c>
      <c r="I34" s="585">
        <v>32.729999999999997</v>
      </c>
      <c r="J34" s="805">
        <f t="shared" si="9"/>
        <v>51.386099999999999</v>
      </c>
      <c r="K34" s="983"/>
      <c r="L34" s="983"/>
      <c r="M34" s="983"/>
      <c r="N34" s="983"/>
      <c r="O34" s="983"/>
      <c r="P34" s="983"/>
      <c r="Q34" s="983"/>
      <c r="R34" s="983"/>
      <c r="S34" s="1001"/>
      <c r="T34" s="443">
        <f t="shared" si="10"/>
        <v>0</v>
      </c>
      <c r="U34" s="6">
        <f t="shared" si="11"/>
        <v>0</v>
      </c>
      <c r="V34" s="23">
        <f t="shared" si="12"/>
        <v>0</v>
      </c>
      <c r="W34" s="1600"/>
      <c r="X34" s="1766"/>
      <c r="Y34" s="1619"/>
      <c r="Z34" s="530" t="str">
        <f>IF($J$41="","",$J$41/I34)</f>
        <v/>
      </c>
    </row>
    <row r="35" spans="2:26" ht="15" customHeight="1" thickTop="1" thickBot="1" x14ac:dyDescent="0.3">
      <c r="B35" s="483"/>
      <c r="C35" s="419"/>
      <c r="D35" s="419"/>
      <c r="E35" s="419"/>
      <c r="F35" s="419"/>
      <c r="G35" s="419"/>
      <c r="H35" s="419"/>
      <c r="I35" s="419"/>
      <c r="J35" s="484"/>
      <c r="L35" s="1675"/>
      <c r="M35" s="1675"/>
      <c r="N35" s="1675"/>
      <c r="O35" s="1675"/>
      <c r="P35" s="1675"/>
      <c r="Q35" s="1675"/>
      <c r="R35" s="1675"/>
      <c r="S35" s="1675"/>
      <c r="T35" s="1675"/>
      <c r="U35" s="1675"/>
      <c r="V35" s="1675"/>
      <c r="W35" s="1677"/>
      <c r="X35" s="1677"/>
      <c r="Y35" s="1678"/>
      <c r="Z35" s="487"/>
    </row>
    <row r="36" spans="2:26" ht="32.25" thickBot="1" x14ac:dyDescent="0.3">
      <c r="B36" s="486"/>
      <c r="C36" s="452" t="s">
        <v>1832</v>
      </c>
      <c r="D36" s="453" t="s">
        <v>1833</v>
      </c>
      <c r="E36" s="453" t="s">
        <v>1834</v>
      </c>
      <c r="F36" s="453" t="s">
        <v>1835</v>
      </c>
      <c r="G36" s="1603"/>
      <c r="H36" s="1603"/>
      <c r="I36" s="1603"/>
      <c r="J36" s="1603"/>
      <c r="K36" s="1604"/>
      <c r="L36" s="1708"/>
      <c r="M36" s="1708"/>
      <c r="N36" s="1708"/>
      <c r="O36" s="1708"/>
      <c r="P36" s="1708"/>
      <c r="Q36" s="1708"/>
      <c r="R36" s="1708"/>
      <c r="S36" s="1708"/>
      <c r="T36" s="1708"/>
      <c r="U36" s="1708"/>
      <c r="V36" s="1708"/>
      <c r="W36" s="1708"/>
      <c r="X36" s="1708"/>
      <c r="Y36" s="1678"/>
      <c r="Z36" s="487"/>
    </row>
    <row r="37" spans="2:26" ht="24" x14ac:dyDescent="0.35">
      <c r="B37" s="486"/>
      <c r="C37" s="454" t="s">
        <v>1836</v>
      </c>
      <c r="D37" s="455">
        <v>0.6</v>
      </c>
      <c r="E37" s="456" t="str">
        <f>IF(SUM(F37:F38)=0,"",F37/SUM(F37:F38))</f>
        <v/>
      </c>
      <c r="F37" s="457">
        <f>SUM(U25:U29)</f>
        <v>0</v>
      </c>
      <c r="G37" s="1605" t="str">
        <f>IF(SUM(F37:F38)=0,"",IF(AND(E37&lt;D37+0.03,E37&gt;D37-0.03),"Balanced","Unbalanced"))</f>
        <v/>
      </c>
      <c r="H37" s="1606"/>
      <c r="I37" s="1606"/>
      <c r="J37" s="1606"/>
      <c r="K37" s="1607"/>
      <c r="L37" s="1708"/>
      <c r="M37" s="1708"/>
      <c r="N37" s="1708"/>
      <c r="O37" s="1708"/>
      <c r="P37" s="1708"/>
      <c r="Q37" s="1708"/>
      <c r="R37" s="1708"/>
      <c r="S37" s="1708"/>
      <c r="T37" s="1708"/>
      <c r="U37" s="1708"/>
      <c r="V37" s="1708"/>
      <c r="W37" s="1708"/>
      <c r="X37" s="1708"/>
      <c r="Y37" s="1678"/>
    </row>
    <row r="38" spans="2:26" ht="21.75" thickBot="1" x14ac:dyDescent="0.4">
      <c r="B38" s="486"/>
      <c r="C38" s="458" t="s">
        <v>1837</v>
      </c>
      <c r="D38" s="459">
        <v>0.4</v>
      </c>
      <c r="E38" s="460" t="str">
        <f>IF(SUM(F37:F38)=0,"",F38/SUM(F37:F38))</f>
        <v/>
      </c>
      <c r="F38" s="461">
        <f>SUM(U31:U34)</f>
        <v>0</v>
      </c>
      <c r="G38" s="1666" t="str">
        <f>IF(G37="","",IF(AND(G37="Unbalanced",E37&lt;D37-0.03),"Increase White Meat or decrease Dark Meat",IF(AND(G37="Unbalanced",E37&gt;D37+0.03),"Increase Dark Meat or decrease White Meat","")))</f>
        <v/>
      </c>
      <c r="H38" s="1667"/>
      <c r="I38" s="1667"/>
      <c r="J38" s="1667"/>
      <c r="K38" s="1668"/>
      <c r="Y38" s="488"/>
    </row>
    <row r="39" spans="2:26" ht="7.5" customHeight="1" x14ac:dyDescent="0.25">
      <c r="B39" s="486"/>
      <c r="Y39" s="488"/>
    </row>
    <row r="40" spans="2:26" x14ac:dyDescent="0.25">
      <c r="B40" s="486"/>
      <c r="C40" s="464"/>
      <c r="E40" s="5"/>
      <c r="F40" s="465"/>
      <c r="H40" s="464" t="str">
        <f>IF(G37&lt;&gt;"Unbalanced","","lbs needed to balance:")</f>
        <v/>
      </c>
      <c r="I40" s="58" t="str">
        <f>IF(G37&lt;&gt;"Unbalanced","","White meat")</f>
        <v/>
      </c>
      <c r="J40" s="4" t="str">
        <f>IF(G37&lt;&gt;"Unbalanced","",((D37/D38)*F38)-F37)</f>
        <v/>
      </c>
      <c r="K40" s="465" t="str">
        <f>IF(G37&lt;&gt;"Unbalanced","","lbs")</f>
        <v/>
      </c>
      <c r="Y40" s="488"/>
    </row>
    <row r="41" spans="2:26" x14ac:dyDescent="0.25">
      <c r="B41" s="486"/>
      <c r="E41" s="5"/>
      <c r="F41" s="465"/>
      <c r="I41" s="58" t="str">
        <f>IF(G37&lt;&gt;"Unbalanced","","Dark meat")</f>
        <v/>
      </c>
      <c r="J41" s="4" t="str">
        <f>IF(G37&lt;&gt;"Unbalanced","",((D38/D37)*F37)-F38)</f>
        <v/>
      </c>
      <c r="K41" s="465" t="str">
        <f>IF(G37&lt;&gt;"Unbalanced","","lbs")</f>
        <v/>
      </c>
      <c r="T41" s="69"/>
      <c r="U41" s="70"/>
      <c r="V41" s="71"/>
      <c r="W41" s="71"/>
      <c r="Y41" s="488"/>
    </row>
    <row r="42" spans="2:26" x14ac:dyDescent="0.25">
      <c r="B42" s="486"/>
      <c r="Y42" s="488"/>
    </row>
    <row r="43" spans="2:26" ht="15.75" thickBot="1" x14ac:dyDescent="0.3">
      <c r="B43" s="489"/>
      <c r="C43" s="490"/>
      <c r="D43" s="490"/>
      <c r="E43" s="490"/>
      <c r="F43" s="490"/>
      <c r="G43" s="490"/>
      <c r="H43" s="490"/>
      <c r="I43" s="490"/>
      <c r="J43" s="491"/>
      <c r="K43" s="490"/>
      <c r="L43" s="490"/>
      <c r="M43" s="490"/>
      <c r="N43" s="490"/>
      <c r="O43" s="490"/>
      <c r="P43" s="490"/>
      <c r="Q43" s="490"/>
      <c r="R43" s="490"/>
      <c r="S43" s="490"/>
      <c r="T43" s="490"/>
      <c r="U43" s="490"/>
      <c r="V43" s="490"/>
      <c r="W43" s="490"/>
      <c r="X43" s="490"/>
      <c r="Y43" s="492"/>
    </row>
    <row r="44" spans="2:26" ht="15.75" thickTop="1" x14ac:dyDescent="0.25">
      <c r="K44" s="69"/>
      <c r="L44" s="69"/>
      <c r="M44" s="69"/>
      <c r="N44" s="69"/>
      <c r="O44" s="69"/>
      <c r="P44" s="69"/>
      <c r="Q44" s="69"/>
      <c r="R44" s="69"/>
      <c r="S44" s="69"/>
      <c r="T44" s="69"/>
      <c r="U44" s="69"/>
      <c r="V44" s="69"/>
      <c r="W44" s="69"/>
    </row>
    <row r="46" spans="2:26" x14ac:dyDescent="0.25">
      <c r="S46" s="493"/>
    </row>
  </sheetData>
  <sheetProtection formatCells="0" formatColumns="0" formatRows="0" insertColumns="0" insertRows="0" insertHyperlinks="0" deleteRows="0" sort="0" autoFilter="0"/>
  <mergeCells count="26">
    <mergeCell ref="A1:Y1"/>
    <mergeCell ref="L6:N6"/>
    <mergeCell ref="O6:R6"/>
    <mergeCell ref="T6:Y6"/>
    <mergeCell ref="B9:Y9"/>
    <mergeCell ref="B2:P2"/>
    <mergeCell ref="Q2:Y4"/>
    <mergeCell ref="B3:P3"/>
    <mergeCell ref="B4:C4"/>
    <mergeCell ref="D4:J4"/>
    <mergeCell ref="K4:M4"/>
    <mergeCell ref="N4:P4"/>
    <mergeCell ref="B5:Y5"/>
    <mergeCell ref="B6:J6"/>
    <mergeCell ref="G38:K38"/>
    <mergeCell ref="X10:Y23"/>
    <mergeCell ref="B24:Y24"/>
    <mergeCell ref="X25:Y29"/>
    <mergeCell ref="B30:Y30"/>
    <mergeCell ref="X31:Y34"/>
    <mergeCell ref="L35:Y37"/>
    <mergeCell ref="G36:K36"/>
    <mergeCell ref="G37:K37"/>
    <mergeCell ref="W10:W23"/>
    <mergeCell ref="W25:W29"/>
    <mergeCell ref="W31:W34"/>
  </mergeCells>
  <conditionalFormatting sqref="B2:B1048576">
    <cfRule type="duplicateValues" dxfId="56" priority="81"/>
  </conditionalFormatting>
  <conditionalFormatting sqref="G37:K38">
    <cfRule type="expression" dxfId="55" priority="4">
      <formula>$G$37="Unbalanced"</formula>
    </cfRule>
    <cfRule type="expression" dxfId="54" priority="5">
      <formula>$G$37="Balanced"</formula>
    </cfRule>
  </conditionalFormatting>
  <conditionalFormatting sqref="AA10:AA34">
    <cfRule type="containsText" dxfId="53" priority="2" operator="containsText" text="Error">
      <formula>NOT(ISERROR(SEARCH("Error",AA10)))</formula>
    </cfRule>
  </conditionalFormatting>
  <pageMargins left="0.25" right="0.25" top="0.75" bottom="0.75" header="0.3" footer="0.3"/>
  <pageSetup scale="32"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A9CA1-B562-4510-9C1B-2F5C7C00AF58}">
  <sheetPr codeName="Sheet68">
    <pageSetUpPr fitToPage="1"/>
  </sheetPr>
  <dimension ref="A1:Y58"/>
  <sheetViews>
    <sheetView showGridLines="0" topLeftCell="A9" zoomScale="60" zoomScaleNormal="60" workbookViewId="0">
      <selection activeCell="A10" sqref="A10:XFD13"/>
    </sheetView>
  </sheetViews>
  <sheetFormatPr defaultColWidth="9.140625" defaultRowHeight="15" x14ac:dyDescent="0.25"/>
  <cols>
    <col min="1" max="1" width="2.7109375" style="58" customWidth="1"/>
    <col min="2" max="2" width="13.42578125" style="465" customWidth="1"/>
    <col min="3" max="3" width="69" style="58" customWidth="1"/>
    <col min="4" max="4" width="19.5703125" style="58" customWidth="1"/>
    <col min="5" max="5" width="13" style="58" customWidth="1"/>
    <col min="6" max="6" width="13.28515625" style="58" customWidth="1"/>
    <col min="7" max="7" width="12.140625" style="58" customWidth="1"/>
    <col min="8" max="8" width="10.140625" style="58" customWidth="1"/>
    <col min="9" max="9" width="12.7109375" style="58" customWidth="1"/>
    <col min="10" max="10" width="16.28515625" style="68" customWidth="1"/>
    <col min="11" max="13" width="12" style="58" customWidth="1"/>
    <col min="14" max="14" width="15.85546875" style="58" customWidth="1"/>
    <col min="15" max="19" width="12" style="58" customWidth="1"/>
    <col min="20" max="21" width="12.85546875" style="58" customWidth="1"/>
    <col min="22" max="22" width="19" style="58" bestFit="1" customWidth="1"/>
    <col min="23" max="24" width="12.85546875" style="58" customWidth="1"/>
    <col min="25" max="25" width="46.85546875" style="58" bestFit="1" customWidth="1"/>
    <col min="26" max="26" width="9.42578125" style="58" customWidth="1"/>
    <col min="27" max="16384" width="9.140625" style="58"/>
  </cols>
  <sheetData>
    <row r="1" spans="1:25" ht="263.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1806</v>
      </c>
      <c r="C2" s="1569"/>
      <c r="D2" s="1569"/>
      <c r="E2" s="1569"/>
      <c r="F2" s="1569"/>
      <c r="G2" s="1569"/>
      <c r="H2" s="1569"/>
      <c r="I2" s="1569"/>
      <c r="J2" s="1569"/>
      <c r="K2" s="1569"/>
      <c r="L2" s="1569"/>
      <c r="M2" s="1569"/>
      <c r="N2" s="1569"/>
      <c r="O2" s="1569"/>
      <c r="P2" s="1569"/>
      <c r="Q2" s="1498" t="e" vm="4">
        <v>#VALUE!</v>
      </c>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3"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100103</v>
      </c>
      <c r="L7" s="1542" t="s">
        <v>1681</v>
      </c>
      <c r="M7" s="1542"/>
      <c r="N7" s="1542"/>
      <c r="O7" s="1543" t="s">
        <v>2636</v>
      </c>
      <c r="P7" s="1630"/>
      <c r="Q7" s="1630"/>
      <c r="R7" s="1630"/>
      <c r="S7" s="578">
        <v>1.57</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32">
        <f>SUM(U15:U28,U30:U34,U36:U39)</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531"/>
      <c r="C12" s="426"/>
      <c r="D12" s="426"/>
      <c r="E12" s="426"/>
      <c r="F12" s="426"/>
      <c r="G12" s="426"/>
      <c r="H12" s="426"/>
      <c r="I12" s="426"/>
      <c r="J12" s="426"/>
      <c r="K12" s="427">
        <f t="shared" ref="K12:S12" si="0">SUM(K15:K39)</f>
        <v>0</v>
      </c>
      <c r="L12" s="427">
        <f t="shared" si="0"/>
        <v>0</v>
      </c>
      <c r="M12" s="427">
        <f t="shared" si="0"/>
        <v>0</v>
      </c>
      <c r="N12" s="427">
        <f t="shared" si="0"/>
        <v>0</v>
      </c>
      <c r="O12" s="427">
        <f t="shared" si="0"/>
        <v>0</v>
      </c>
      <c r="P12" s="427">
        <f t="shared" si="0"/>
        <v>0</v>
      </c>
      <c r="Q12" s="427">
        <f t="shared" si="0"/>
        <v>0</v>
      </c>
      <c r="R12" s="427">
        <f t="shared" si="0"/>
        <v>0</v>
      </c>
      <c r="S12" s="427">
        <f t="shared" si="0"/>
        <v>0</v>
      </c>
      <c r="T12" s="494">
        <f>SUM(T15:T39)</f>
        <v>0</v>
      </c>
      <c r="U12" s="427">
        <f>SUM(U15:U39)</f>
        <v>0</v>
      </c>
      <c r="V12" s="428">
        <f>SUM(V15:V39)</f>
        <v>0</v>
      </c>
      <c r="W12" s="426"/>
      <c r="X12" s="429"/>
    </row>
    <row r="13" spans="1:25" ht="57" customHeight="1" thickTop="1" thickBot="1" x14ac:dyDescent="0.3">
      <c r="B13" s="430" t="s">
        <v>1561</v>
      </c>
      <c r="C13" s="431" t="s">
        <v>1562</v>
      </c>
      <c r="D13" s="432" t="s">
        <v>1684</v>
      </c>
      <c r="E13" s="432" t="s">
        <v>1685</v>
      </c>
      <c r="F13" s="432" t="s">
        <v>1686</v>
      </c>
      <c r="G13" s="432" t="s">
        <v>1687</v>
      </c>
      <c r="H13" s="432" t="s">
        <v>1564</v>
      </c>
      <c r="I13" s="432" t="s">
        <v>1809</v>
      </c>
      <c r="J13" s="433" t="s">
        <v>1565</v>
      </c>
      <c r="K13" s="434" t="s">
        <v>1417</v>
      </c>
      <c r="L13" s="434" t="s">
        <v>1418</v>
      </c>
      <c r="M13" s="434" t="s">
        <v>1419</v>
      </c>
      <c r="N13" s="434" t="s">
        <v>1420</v>
      </c>
      <c r="O13" s="434" t="s">
        <v>1421</v>
      </c>
      <c r="P13" s="434" t="s">
        <v>1422</v>
      </c>
      <c r="Q13" s="434" t="s">
        <v>1423</v>
      </c>
      <c r="R13" s="434" t="s">
        <v>1424</v>
      </c>
      <c r="S13" s="434" t="s">
        <v>1425</v>
      </c>
      <c r="T13" s="432" t="s">
        <v>1426</v>
      </c>
      <c r="U13" s="432" t="s">
        <v>1689</v>
      </c>
      <c r="V13" s="432" t="s">
        <v>1567</v>
      </c>
      <c r="W13" s="432" t="s">
        <v>1568</v>
      </c>
      <c r="X13" s="435" t="s">
        <v>1690</v>
      </c>
    </row>
    <row r="14" spans="1:25" ht="19.5" thickBot="1" x14ac:dyDescent="0.3">
      <c r="B14" s="1627" t="s">
        <v>1810</v>
      </c>
      <c r="C14" s="1628"/>
      <c r="D14" s="1628"/>
      <c r="E14" s="1628"/>
      <c r="F14" s="1628"/>
      <c r="G14" s="1628"/>
      <c r="H14" s="1628"/>
      <c r="I14" s="1628"/>
      <c r="J14" s="1628"/>
      <c r="K14" s="1628"/>
      <c r="L14" s="1628"/>
      <c r="M14" s="1628"/>
      <c r="N14" s="1628"/>
      <c r="O14" s="1628"/>
      <c r="P14" s="1628"/>
      <c r="Q14" s="1628"/>
      <c r="R14" s="1628"/>
      <c r="S14" s="1628"/>
      <c r="T14" s="1628"/>
      <c r="U14" s="1628"/>
      <c r="V14" s="1628"/>
      <c r="W14" s="1628"/>
      <c r="X14" s="1629"/>
    </row>
    <row r="15" spans="1:25" ht="19.5" customHeight="1" thickTop="1" x14ac:dyDescent="0.3">
      <c r="B15" s="818">
        <v>1230</v>
      </c>
      <c r="C15" s="819" t="s">
        <v>2637</v>
      </c>
      <c r="D15" s="793">
        <v>2</v>
      </c>
      <c r="E15" s="793">
        <v>0</v>
      </c>
      <c r="F15" s="605" t="s">
        <v>1747</v>
      </c>
      <c r="G15" s="820">
        <v>30</v>
      </c>
      <c r="H15" s="794">
        <v>203</v>
      </c>
      <c r="I15" s="601">
        <v>32.090000000000003</v>
      </c>
      <c r="J15" s="606">
        <f t="shared" ref="J15:J28" si="1">+$S$7*I15</f>
        <v>50.38130000000001</v>
      </c>
      <c r="K15" s="1002"/>
      <c r="L15" s="1003"/>
      <c r="M15" s="1003"/>
      <c r="N15" s="1003"/>
      <c r="O15" s="1003"/>
      <c r="P15" s="1003"/>
      <c r="Q15" s="1003"/>
      <c r="R15" s="1003"/>
      <c r="S15" s="1004"/>
      <c r="T15" s="436">
        <f t="shared" ref="T15:T39" si="2">SUM(K15:S15)</f>
        <v>0</v>
      </c>
      <c r="U15" s="34">
        <f t="shared" ref="U15:U39" si="3">T15*I15</f>
        <v>0</v>
      </c>
      <c r="V15" s="376">
        <f t="shared" ref="V15:V39" si="4">U15*$S$7</f>
        <v>0</v>
      </c>
      <c r="W15" s="1595" t="s">
        <v>1695</v>
      </c>
      <c r="X15" s="1596"/>
    </row>
    <row r="16" spans="1:25" ht="19.5" customHeight="1" x14ac:dyDescent="0.3">
      <c r="B16" s="821">
        <v>1250</v>
      </c>
      <c r="C16" s="822" t="s">
        <v>2638</v>
      </c>
      <c r="D16" s="798">
        <v>2</v>
      </c>
      <c r="E16" s="798">
        <v>0</v>
      </c>
      <c r="F16" s="609" t="s">
        <v>1747</v>
      </c>
      <c r="G16" s="823">
        <v>30</v>
      </c>
      <c r="H16" s="799">
        <v>221</v>
      </c>
      <c r="I16" s="610">
        <v>33.770000000000003</v>
      </c>
      <c r="J16" s="612">
        <f t="shared" si="1"/>
        <v>53.018900000000009</v>
      </c>
      <c r="K16" s="1005"/>
      <c r="L16" s="1006"/>
      <c r="M16" s="1006"/>
      <c r="N16" s="1006"/>
      <c r="O16" s="1006"/>
      <c r="P16" s="1006"/>
      <c r="Q16" s="1006"/>
      <c r="R16" s="1006"/>
      <c r="S16" s="1007"/>
      <c r="T16" s="437">
        <f t="shared" si="2"/>
        <v>0</v>
      </c>
      <c r="U16" s="30">
        <f t="shared" si="3"/>
        <v>0</v>
      </c>
      <c r="V16" s="370">
        <f t="shared" si="4"/>
        <v>0</v>
      </c>
      <c r="W16" s="1652"/>
      <c r="X16" s="1622"/>
    </row>
    <row r="17" spans="2:25" ht="19.5" customHeight="1" x14ac:dyDescent="0.3">
      <c r="B17" s="824">
        <v>6116</v>
      </c>
      <c r="C17" s="822" t="s">
        <v>2639</v>
      </c>
      <c r="D17" s="798">
        <v>2</v>
      </c>
      <c r="E17" s="798">
        <v>1</v>
      </c>
      <c r="F17" s="672" t="s">
        <v>1747</v>
      </c>
      <c r="G17" s="823">
        <v>30</v>
      </c>
      <c r="H17" s="812">
        <v>123</v>
      </c>
      <c r="I17" s="610">
        <v>28.69</v>
      </c>
      <c r="J17" s="612">
        <f t="shared" si="1"/>
        <v>45.043300000000002</v>
      </c>
      <c r="K17" s="1005"/>
      <c r="L17" s="1006"/>
      <c r="M17" s="1006"/>
      <c r="N17" s="1006"/>
      <c r="O17" s="1006"/>
      <c r="P17" s="1006"/>
      <c r="Q17" s="1006"/>
      <c r="R17" s="1006"/>
      <c r="S17" s="1007"/>
      <c r="T17" s="437">
        <f t="shared" si="2"/>
        <v>0</v>
      </c>
      <c r="U17" s="30">
        <f t="shared" si="3"/>
        <v>0</v>
      </c>
      <c r="V17" s="370">
        <f t="shared" si="4"/>
        <v>0</v>
      </c>
      <c r="W17" s="1652"/>
      <c r="X17" s="1622"/>
    </row>
    <row r="18" spans="2:25" ht="19.5" customHeight="1" x14ac:dyDescent="0.3">
      <c r="B18" s="824">
        <v>6216</v>
      </c>
      <c r="C18" s="822" t="s">
        <v>2640</v>
      </c>
      <c r="D18" s="798">
        <v>2</v>
      </c>
      <c r="E18" s="798">
        <v>1</v>
      </c>
      <c r="F18" s="609" t="s">
        <v>1747</v>
      </c>
      <c r="G18" s="823">
        <v>30</v>
      </c>
      <c r="H18" s="799">
        <v>100</v>
      </c>
      <c r="I18" s="610">
        <v>28.69</v>
      </c>
      <c r="J18" s="612">
        <f t="shared" si="1"/>
        <v>45.043300000000002</v>
      </c>
      <c r="K18" s="1005"/>
      <c r="L18" s="1006"/>
      <c r="M18" s="1006"/>
      <c r="N18" s="1006"/>
      <c r="O18" s="1006"/>
      <c r="P18" s="1006"/>
      <c r="Q18" s="1006"/>
      <c r="R18" s="1006"/>
      <c r="S18" s="1007"/>
      <c r="T18" s="437">
        <f t="shared" si="2"/>
        <v>0</v>
      </c>
      <c r="U18" s="30">
        <f t="shared" si="3"/>
        <v>0</v>
      </c>
      <c r="V18" s="370">
        <f t="shared" si="4"/>
        <v>0</v>
      </c>
      <c r="W18" s="1652"/>
      <c r="X18" s="1622"/>
    </row>
    <row r="19" spans="2:25" ht="19.5" customHeight="1" x14ac:dyDescent="0.3">
      <c r="B19" s="824">
        <v>6616</v>
      </c>
      <c r="C19" s="822" t="s">
        <v>2641</v>
      </c>
      <c r="D19" s="798">
        <v>2</v>
      </c>
      <c r="E19" s="798">
        <v>1</v>
      </c>
      <c r="F19" s="609" t="s">
        <v>1747</v>
      </c>
      <c r="G19" s="823">
        <v>30</v>
      </c>
      <c r="H19" s="799">
        <v>111</v>
      </c>
      <c r="I19" s="610">
        <v>28.69</v>
      </c>
      <c r="J19" s="612">
        <f t="shared" si="1"/>
        <v>45.043300000000002</v>
      </c>
      <c r="K19" s="1005"/>
      <c r="L19" s="1006"/>
      <c r="M19" s="1006"/>
      <c r="N19" s="1006"/>
      <c r="O19" s="1006"/>
      <c r="P19" s="1006"/>
      <c r="Q19" s="1006"/>
      <c r="R19" s="1006"/>
      <c r="S19" s="1007"/>
      <c r="T19" s="437">
        <f t="shared" si="2"/>
        <v>0</v>
      </c>
      <c r="U19" s="30">
        <f t="shared" si="3"/>
        <v>0</v>
      </c>
      <c r="V19" s="370">
        <f t="shared" si="4"/>
        <v>0</v>
      </c>
      <c r="W19" s="1652"/>
      <c r="X19" s="1622"/>
    </row>
    <row r="20" spans="2:25" ht="19.5" customHeight="1" x14ac:dyDescent="0.25">
      <c r="B20" s="825">
        <v>110452</v>
      </c>
      <c r="C20" s="822" t="s">
        <v>2642</v>
      </c>
      <c r="D20" s="798">
        <v>2</v>
      </c>
      <c r="E20" s="798">
        <v>1</v>
      </c>
      <c r="F20" s="609" t="s">
        <v>1747</v>
      </c>
      <c r="G20" s="823">
        <v>30</v>
      </c>
      <c r="H20" s="799">
        <v>104</v>
      </c>
      <c r="I20" s="610">
        <v>26.34</v>
      </c>
      <c r="J20" s="612">
        <f t="shared" si="1"/>
        <v>41.3538</v>
      </c>
      <c r="K20" s="1005"/>
      <c r="L20" s="1006"/>
      <c r="M20" s="1006"/>
      <c r="N20" s="1006"/>
      <c r="O20" s="1006"/>
      <c r="P20" s="1006"/>
      <c r="Q20" s="1006"/>
      <c r="R20" s="1006"/>
      <c r="S20" s="1007"/>
      <c r="T20" s="437">
        <f t="shared" si="2"/>
        <v>0</v>
      </c>
      <c r="U20" s="30">
        <f t="shared" si="3"/>
        <v>0</v>
      </c>
      <c r="V20" s="370">
        <f t="shared" si="4"/>
        <v>0</v>
      </c>
      <c r="W20" s="1652"/>
      <c r="X20" s="1622"/>
    </row>
    <row r="21" spans="2:25" ht="19.5" customHeight="1" x14ac:dyDescent="0.25">
      <c r="B21" s="825">
        <v>615300</v>
      </c>
      <c r="C21" s="822" t="s">
        <v>2643</v>
      </c>
      <c r="D21" s="798">
        <v>2</v>
      </c>
      <c r="E21" s="798">
        <v>1</v>
      </c>
      <c r="F21" s="609" t="s">
        <v>1747</v>
      </c>
      <c r="G21" s="823">
        <v>30</v>
      </c>
      <c r="H21" s="799">
        <v>156</v>
      </c>
      <c r="I21" s="610">
        <v>19.38</v>
      </c>
      <c r="J21" s="612">
        <f t="shared" si="1"/>
        <v>30.426600000000001</v>
      </c>
      <c r="K21" s="1005"/>
      <c r="L21" s="1006"/>
      <c r="M21" s="1006"/>
      <c r="N21" s="1006"/>
      <c r="O21" s="1006"/>
      <c r="P21" s="1006"/>
      <c r="Q21" s="1006"/>
      <c r="R21" s="1006"/>
      <c r="S21" s="1007"/>
      <c r="T21" s="437">
        <f t="shared" si="2"/>
        <v>0</v>
      </c>
      <c r="U21" s="30">
        <f t="shared" si="3"/>
        <v>0</v>
      </c>
      <c r="V21" s="370">
        <f t="shared" si="4"/>
        <v>0</v>
      </c>
      <c r="W21" s="1652"/>
      <c r="X21" s="1622"/>
    </row>
    <row r="22" spans="2:25" ht="19.5" customHeight="1" x14ac:dyDescent="0.25">
      <c r="B22" s="825">
        <v>615400</v>
      </c>
      <c r="C22" s="822" t="s">
        <v>2644</v>
      </c>
      <c r="D22" s="798">
        <v>2</v>
      </c>
      <c r="E22" s="798">
        <v>1</v>
      </c>
      <c r="F22" s="672" t="s">
        <v>1747</v>
      </c>
      <c r="G22" s="823">
        <v>30</v>
      </c>
      <c r="H22" s="812">
        <v>214</v>
      </c>
      <c r="I22" s="567">
        <v>26.39</v>
      </c>
      <c r="J22" s="612">
        <f t="shared" si="1"/>
        <v>41.432300000000005</v>
      </c>
      <c r="K22" s="995"/>
      <c r="L22" s="964"/>
      <c r="M22" s="964"/>
      <c r="N22" s="964"/>
      <c r="O22" s="964"/>
      <c r="P22" s="964"/>
      <c r="Q22" s="964"/>
      <c r="R22" s="964"/>
      <c r="S22" s="996"/>
      <c r="T22" s="437">
        <f t="shared" si="2"/>
        <v>0</v>
      </c>
      <c r="U22" s="30">
        <f t="shared" si="3"/>
        <v>0</v>
      </c>
      <c r="V22" s="370">
        <f t="shared" si="4"/>
        <v>0</v>
      </c>
      <c r="W22" s="1574"/>
      <c r="X22" s="1575"/>
    </row>
    <row r="23" spans="2:25" ht="19.5" customHeight="1" x14ac:dyDescent="0.25">
      <c r="B23" s="825">
        <v>615600</v>
      </c>
      <c r="C23" s="822" t="s">
        <v>2645</v>
      </c>
      <c r="D23" s="798">
        <v>1</v>
      </c>
      <c r="E23" s="798">
        <v>0.5</v>
      </c>
      <c r="F23" s="672" t="s">
        <v>1747</v>
      </c>
      <c r="G23" s="823">
        <v>30</v>
      </c>
      <c r="H23" s="812">
        <v>156</v>
      </c>
      <c r="I23" s="567">
        <v>19.38</v>
      </c>
      <c r="J23" s="612">
        <f t="shared" si="1"/>
        <v>30.426600000000001</v>
      </c>
      <c r="K23" s="995"/>
      <c r="L23" s="964"/>
      <c r="M23" s="964"/>
      <c r="N23" s="964"/>
      <c r="O23" s="964"/>
      <c r="P23" s="964"/>
      <c r="Q23" s="964"/>
      <c r="R23" s="964"/>
      <c r="S23" s="996"/>
      <c r="T23" s="437">
        <f t="shared" si="2"/>
        <v>0</v>
      </c>
      <c r="U23" s="30">
        <f t="shared" si="3"/>
        <v>0</v>
      </c>
      <c r="V23" s="370">
        <f t="shared" si="4"/>
        <v>0</v>
      </c>
      <c r="W23" s="1574"/>
      <c r="X23" s="1575"/>
    </row>
    <row r="24" spans="2:25" ht="19.5" customHeight="1" x14ac:dyDescent="0.25">
      <c r="B24" s="825">
        <v>625300</v>
      </c>
      <c r="C24" s="826" t="s">
        <v>2646</v>
      </c>
      <c r="D24" s="798">
        <v>2</v>
      </c>
      <c r="E24" s="798">
        <v>1</v>
      </c>
      <c r="F24" s="672" t="s">
        <v>1747</v>
      </c>
      <c r="G24" s="823">
        <v>30</v>
      </c>
      <c r="H24" s="812">
        <v>156</v>
      </c>
      <c r="I24" s="567">
        <v>19.38</v>
      </c>
      <c r="J24" s="612">
        <f t="shared" si="1"/>
        <v>30.426600000000001</v>
      </c>
      <c r="K24" s="995"/>
      <c r="L24" s="964"/>
      <c r="M24" s="964"/>
      <c r="N24" s="964"/>
      <c r="O24" s="964"/>
      <c r="P24" s="964"/>
      <c r="Q24" s="964"/>
      <c r="R24" s="964"/>
      <c r="S24" s="996"/>
      <c r="T24" s="437">
        <f t="shared" si="2"/>
        <v>0</v>
      </c>
      <c r="U24" s="30">
        <f t="shared" si="3"/>
        <v>0</v>
      </c>
      <c r="V24" s="370">
        <f t="shared" si="4"/>
        <v>0</v>
      </c>
      <c r="W24" s="1574"/>
      <c r="X24" s="1575"/>
    </row>
    <row r="25" spans="2:25" ht="19.5" customHeight="1" x14ac:dyDescent="0.25">
      <c r="B25" s="825">
        <v>665400</v>
      </c>
      <c r="C25" s="822" t="s">
        <v>2647</v>
      </c>
      <c r="D25" s="798">
        <v>2</v>
      </c>
      <c r="E25" s="798">
        <v>1</v>
      </c>
      <c r="F25" s="672" t="s">
        <v>1747</v>
      </c>
      <c r="G25" s="823">
        <v>30</v>
      </c>
      <c r="H25" s="812">
        <v>156</v>
      </c>
      <c r="I25" s="567">
        <v>19.38</v>
      </c>
      <c r="J25" s="612">
        <f t="shared" si="1"/>
        <v>30.426600000000001</v>
      </c>
      <c r="K25" s="995"/>
      <c r="L25" s="964"/>
      <c r="M25" s="964"/>
      <c r="N25" s="964"/>
      <c r="O25" s="964"/>
      <c r="P25" s="964"/>
      <c r="Q25" s="964"/>
      <c r="R25" s="964"/>
      <c r="S25" s="996"/>
      <c r="T25" s="437">
        <f t="shared" si="2"/>
        <v>0</v>
      </c>
      <c r="U25" s="30">
        <f t="shared" si="3"/>
        <v>0</v>
      </c>
      <c r="V25" s="370">
        <f t="shared" si="4"/>
        <v>0</v>
      </c>
      <c r="W25" s="1574"/>
      <c r="X25" s="1575"/>
    </row>
    <row r="26" spans="2:25" ht="19.5" customHeight="1" x14ac:dyDescent="0.25">
      <c r="B26" s="827">
        <v>665452</v>
      </c>
      <c r="C26" s="822" t="s">
        <v>2648</v>
      </c>
      <c r="D26" s="798">
        <v>2</v>
      </c>
      <c r="E26" s="798">
        <v>1</v>
      </c>
      <c r="F26" s="672" t="s">
        <v>1747</v>
      </c>
      <c r="G26" s="823">
        <v>30</v>
      </c>
      <c r="H26" s="812">
        <v>104</v>
      </c>
      <c r="I26" s="567">
        <v>26.34</v>
      </c>
      <c r="J26" s="612">
        <f t="shared" si="1"/>
        <v>41.3538</v>
      </c>
      <c r="K26" s="995"/>
      <c r="L26" s="964"/>
      <c r="M26" s="964"/>
      <c r="N26" s="964"/>
      <c r="O26" s="964"/>
      <c r="P26" s="964"/>
      <c r="Q26" s="964"/>
      <c r="R26" s="964"/>
      <c r="S26" s="996"/>
      <c r="T26" s="437">
        <f t="shared" si="2"/>
        <v>0</v>
      </c>
      <c r="U26" s="30">
        <f t="shared" si="3"/>
        <v>0</v>
      </c>
      <c r="V26" s="370">
        <f t="shared" si="4"/>
        <v>0</v>
      </c>
      <c r="W26" s="1574"/>
      <c r="X26" s="1575"/>
    </row>
    <row r="27" spans="2:25" ht="19.5" customHeight="1" x14ac:dyDescent="0.25">
      <c r="B27" s="828">
        <v>665500</v>
      </c>
      <c r="C27" s="822" t="s">
        <v>2649</v>
      </c>
      <c r="D27" s="798">
        <v>2</v>
      </c>
      <c r="E27" s="798">
        <v>1</v>
      </c>
      <c r="F27" s="672" t="s">
        <v>1747</v>
      </c>
      <c r="G27" s="823">
        <v>30</v>
      </c>
      <c r="H27" s="812">
        <v>156</v>
      </c>
      <c r="I27" s="567">
        <v>19.38</v>
      </c>
      <c r="J27" s="612">
        <f t="shared" si="1"/>
        <v>30.426600000000001</v>
      </c>
      <c r="K27" s="995"/>
      <c r="L27" s="964"/>
      <c r="M27" s="964"/>
      <c r="N27" s="964"/>
      <c r="O27" s="964"/>
      <c r="P27" s="964"/>
      <c r="Q27" s="964"/>
      <c r="R27" s="964"/>
      <c r="S27" s="996"/>
      <c r="T27" s="437">
        <f t="shared" si="2"/>
        <v>0</v>
      </c>
      <c r="U27" s="30">
        <f t="shared" si="3"/>
        <v>0</v>
      </c>
      <c r="V27" s="370">
        <f t="shared" si="4"/>
        <v>0</v>
      </c>
      <c r="W27" s="1574"/>
      <c r="X27" s="1575"/>
    </row>
    <row r="28" spans="2:25" ht="19.5" customHeight="1" thickBot="1" x14ac:dyDescent="0.3">
      <c r="B28" s="829">
        <v>665600</v>
      </c>
      <c r="C28" s="830" t="s">
        <v>2650</v>
      </c>
      <c r="D28" s="831">
        <v>2</v>
      </c>
      <c r="E28" s="832">
        <v>1</v>
      </c>
      <c r="F28" s="587" t="s">
        <v>1747</v>
      </c>
      <c r="G28" s="587">
        <v>30</v>
      </c>
      <c r="H28" s="585">
        <v>156</v>
      </c>
      <c r="I28" s="587">
        <v>19.38</v>
      </c>
      <c r="J28" s="710">
        <f t="shared" si="1"/>
        <v>30.426600000000001</v>
      </c>
      <c r="K28" s="1000"/>
      <c r="L28" s="983"/>
      <c r="M28" s="983"/>
      <c r="N28" s="983"/>
      <c r="O28" s="983"/>
      <c r="P28" s="983"/>
      <c r="Q28" s="983"/>
      <c r="R28" s="983"/>
      <c r="S28" s="1001"/>
      <c r="T28" s="438">
        <f t="shared" si="2"/>
        <v>0</v>
      </c>
      <c r="U28" s="33">
        <f t="shared" si="3"/>
        <v>0</v>
      </c>
      <c r="V28" s="377">
        <f t="shared" si="4"/>
        <v>0</v>
      </c>
      <c r="W28" s="1597"/>
      <c r="X28" s="1598"/>
    </row>
    <row r="29" spans="2:25" ht="19.5" customHeight="1" thickTop="1" thickBot="1" x14ac:dyDescent="0.35">
      <c r="B29" s="1624" t="s">
        <v>1818</v>
      </c>
      <c r="C29" s="1625"/>
      <c r="D29" s="1625"/>
      <c r="E29" s="1625"/>
      <c r="F29" s="1625"/>
      <c r="G29" s="1625"/>
      <c r="H29" s="1625"/>
      <c r="I29" s="1625"/>
      <c r="J29" s="1625"/>
      <c r="K29" s="1625"/>
      <c r="L29" s="1625"/>
      <c r="M29" s="1625"/>
      <c r="N29" s="1625"/>
      <c r="O29" s="1625"/>
      <c r="P29" s="1625"/>
      <c r="Q29" s="1625"/>
      <c r="R29" s="1625"/>
      <c r="S29" s="1625"/>
      <c r="T29" s="1625">
        <f t="shared" si="2"/>
        <v>0</v>
      </c>
      <c r="U29" s="1625">
        <f t="shared" si="3"/>
        <v>0</v>
      </c>
      <c r="V29" s="1625">
        <f t="shared" si="4"/>
        <v>0</v>
      </c>
      <c r="W29" s="1625" t="s">
        <v>1695</v>
      </c>
      <c r="X29" s="1626"/>
      <c r="Y29" s="439" t="s">
        <v>1819</v>
      </c>
    </row>
    <row r="30" spans="2:25" ht="19.5" customHeight="1" thickTop="1" x14ac:dyDescent="0.25">
      <c r="B30" s="833">
        <v>7516</v>
      </c>
      <c r="C30" s="820" t="s">
        <v>2651</v>
      </c>
      <c r="D30" s="808">
        <v>2</v>
      </c>
      <c r="E30" s="808">
        <v>1</v>
      </c>
      <c r="F30" s="605" t="s">
        <v>1747</v>
      </c>
      <c r="G30" s="820">
        <v>30</v>
      </c>
      <c r="H30" s="794">
        <v>120</v>
      </c>
      <c r="I30" s="601">
        <v>29.2</v>
      </c>
      <c r="J30" s="616">
        <f t="shared" ref="J30:J34" si="5">+$S$7*I30</f>
        <v>45.844000000000001</v>
      </c>
      <c r="K30" s="1008"/>
      <c r="L30" s="1003"/>
      <c r="M30" s="1003"/>
      <c r="N30" s="1003"/>
      <c r="O30" s="1003"/>
      <c r="P30" s="1003"/>
      <c r="Q30" s="1003"/>
      <c r="R30" s="1003"/>
      <c r="S30" s="1004"/>
      <c r="T30" s="440">
        <f t="shared" si="2"/>
        <v>0</v>
      </c>
      <c r="U30" s="19">
        <f t="shared" si="3"/>
        <v>0</v>
      </c>
      <c r="V30" s="320">
        <f t="shared" si="4"/>
        <v>0</v>
      </c>
      <c r="W30" s="1765" t="s">
        <v>1695</v>
      </c>
      <c r="X30" s="1615"/>
      <c r="Y30" s="441" t="str">
        <f>IF($J$49="","",$J$49/I30)</f>
        <v/>
      </c>
    </row>
    <row r="31" spans="2:25" ht="19.5" customHeight="1" x14ac:dyDescent="0.25">
      <c r="B31" s="834">
        <v>7518</v>
      </c>
      <c r="C31" s="835" t="s">
        <v>2652</v>
      </c>
      <c r="D31" s="811">
        <v>2</v>
      </c>
      <c r="E31" s="811">
        <v>1</v>
      </c>
      <c r="F31" s="609" t="s">
        <v>1747</v>
      </c>
      <c r="G31" s="835">
        <v>30</v>
      </c>
      <c r="H31" s="799">
        <v>101</v>
      </c>
      <c r="I31" s="610">
        <v>29.2</v>
      </c>
      <c r="J31" s="618">
        <f t="shared" si="5"/>
        <v>45.844000000000001</v>
      </c>
      <c r="K31" s="1009"/>
      <c r="L31" s="1006"/>
      <c r="M31" s="1006"/>
      <c r="N31" s="1006"/>
      <c r="O31" s="1006"/>
      <c r="P31" s="1006"/>
      <c r="Q31" s="1006"/>
      <c r="R31" s="1006"/>
      <c r="S31" s="1007"/>
      <c r="T31" s="442">
        <f t="shared" si="2"/>
        <v>0</v>
      </c>
      <c r="U31" s="2">
        <f t="shared" si="3"/>
        <v>0</v>
      </c>
      <c r="V31" s="13">
        <f t="shared" si="4"/>
        <v>0</v>
      </c>
      <c r="W31" s="1640"/>
      <c r="X31" s="1617"/>
      <c r="Y31" s="441" t="str">
        <f t="shared" ref="Y31:Y33" si="6">IF($J$49="","",$J$49/I31)</f>
        <v/>
      </c>
    </row>
    <row r="32" spans="2:25" ht="19.5" customHeight="1" x14ac:dyDescent="0.25">
      <c r="B32" s="834">
        <v>7522</v>
      </c>
      <c r="C32" s="835" t="s">
        <v>2653</v>
      </c>
      <c r="D32" s="811">
        <v>2</v>
      </c>
      <c r="E32" s="811">
        <v>1</v>
      </c>
      <c r="F32" s="609" t="s">
        <v>1747</v>
      </c>
      <c r="G32" s="835">
        <v>30</v>
      </c>
      <c r="H32" s="799">
        <v>113</v>
      </c>
      <c r="I32" s="610">
        <v>32.729999999999997</v>
      </c>
      <c r="J32" s="618">
        <f t="shared" si="5"/>
        <v>51.386099999999999</v>
      </c>
      <c r="K32" s="1009"/>
      <c r="L32" s="1006"/>
      <c r="M32" s="1006"/>
      <c r="N32" s="1006"/>
      <c r="O32" s="1006"/>
      <c r="P32" s="1006"/>
      <c r="Q32" s="1006"/>
      <c r="R32" s="1006"/>
      <c r="S32" s="1007"/>
      <c r="T32" s="442">
        <f t="shared" si="2"/>
        <v>0</v>
      </c>
      <c r="U32" s="2">
        <f t="shared" si="3"/>
        <v>0</v>
      </c>
      <c r="V32" s="13">
        <f t="shared" si="4"/>
        <v>0</v>
      </c>
      <c r="W32" s="1640"/>
      <c r="X32" s="1617"/>
      <c r="Y32" s="441" t="str">
        <f t="shared" si="6"/>
        <v/>
      </c>
    </row>
    <row r="33" spans="2:25" ht="19.5" customHeight="1" x14ac:dyDescent="0.25">
      <c r="B33" s="834">
        <v>7527</v>
      </c>
      <c r="C33" s="835" t="s">
        <v>2654</v>
      </c>
      <c r="D33" s="811">
        <v>2</v>
      </c>
      <c r="E33" s="811">
        <v>1</v>
      </c>
      <c r="F33" s="609" t="s">
        <v>1747</v>
      </c>
      <c r="G33" s="835">
        <v>30</v>
      </c>
      <c r="H33" s="799">
        <v>101</v>
      </c>
      <c r="I33" s="610">
        <v>29.8</v>
      </c>
      <c r="J33" s="618">
        <f t="shared" si="5"/>
        <v>46.786000000000001</v>
      </c>
      <c r="K33" s="1009"/>
      <c r="L33" s="1006"/>
      <c r="M33" s="1006"/>
      <c r="N33" s="1006"/>
      <c r="O33" s="1006"/>
      <c r="P33" s="1006"/>
      <c r="Q33" s="1006"/>
      <c r="R33" s="1006"/>
      <c r="S33" s="1007"/>
      <c r="T33" s="442">
        <f t="shared" si="2"/>
        <v>0</v>
      </c>
      <c r="U33" s="2">
        <f t="shared" si="3"/>
        <v>0</v>
      </c>
      <c r="V33" s="13">
        <f t="shared" si="4"/>
        <v>0</v>
      </c>
      <c r="W33" s="1640"/>
      <c r="X33" s="1617"/>
      <c r="Y33" s="441" t="str">
        <f t="shared" si="6"/>
        <v/>
      </c>
    </row>
    <row r="34" spans="2:25" ht="19.5" customHeight="1" thickBot="1" x14ac:dyDescent="0.3">
      <c r="B34" s="619">
        <v>7572</v>
      </c>
      <c r="C34" s="830" t="s">
        <v>2655</v>
      </c>
      <c r="D34" s="831">
        <v>2</v>
      </c>
      <c r="E34" s="832">
        <v>1</v>
      </c>
      <c r="F34" s="587" t="s">
        <v>1747</v>
      </c>
      <c r="G34" s="587">
        <v>30</v>
      </c>
      <c r="H34" s="585">
        <v>110</v>
      </c>
      <c r="I34" s="587">
        <v>31.5</v>
      </c>
      <c r="J34" s="620">
        <f t="shared" si="5"/>
        <v>49.455000000000005</v>
      </c>
      <c r="K34" s="977"/>
      <c r="L34" s="983"/>
      <c r="M34" s="983"/>
      <c r="N34" s="983"/>
      <c r="O34" s="983"/>
      <c r="P34" s="983"/>
      <c r="Q34" s="983"/>
      <c r="R34" s="983"/>
      <c r="S34" s="1001"/>
      <c r="T34" s="443">
        <f t="shared" si="2"/>
        <v>0</v>
      </c>
      <c r="U34" s="6">
        <f t="shared" si="3"/>
        <v>0</v>
      </c>
      <c r="V34" s="23">
        <f t="shared" si="4"/>
        <v>0</v>
      </c>
      <c r="W34" s="1766"/>
      <c r="X34" s="1619"/>
      <c r="Y34" s="532" t="str">
        <f>IF($J$49="","",$J$49/I34)</f>
        <v/>
      </c>
    </row>
    <row r="35" spans="2:25" ht="19.5" customHeight="1" thickTop="1" thickBot="1" x14ac:dyDescent="0.3">
      <c r="B35" s="1611" t="s">
        <v>1824</v>
      </c>
      <c r="C35" s="1612"/>
      <c r="D35" s="1612"/>
      <c r="E35" s="1612"/>
      <c r="F35" s="1612"/>
      <c r="G35" s="1612"/>
      <c r="H35" s="1612"/>
      <c r="I35" s="1612"/>
      <c r="J35" s="1612"/>
      <c r="K35" s="1612"/>
      <c r="L35" s="1612"/>
      <c r="M35" s="1612"/>
      <c r="N35" s="1612"/>
      <c r="O35" s="1612"/>
      <c r="P35" s="1612"/>
      <c r="Q35" s="1612"/>
      <c r="R35" s="1612"/>
      <c r="S35" s="1612"/>
      <c r="T35" s="1612">
        <f t="shared" si="2"/>
        <v>0</v>
      </c>
      <c r="U35" s="1612">
        <f t="shared" si="3"/>
        <v>0</v>
      </c>
      <c r="V35" s="1612">
        <f t="shared" si="4"/>
        <v>0</v>
      </c>
      <c r="W35" s="1612"/>
      <c r="X35" s="1613"/>
      <c r="Y35" s="444"/>
    </row>
    <row r="36" spans="2:25" ht="19.5" customHeight="1" thickTop="1" x14ac:dyDescent="0.25">
      <c r="B36" s="836">
        <v>1260</v>
      </c>
      <c r="C36" s="837" t="s">
        <v>2656</v>
      </c>
      <c r="D36" s="838">
        <v>2</v>
      </c>
      <c r="E36" s="746">
        <v>0</v>
      </c>
      <c r="F36" s="746" t="s">
        <v>1747</v>
      </c>
      <c r="G36" s="746">
        <v>30</v>
      </c>
      <c r="H36" s="602">
        <v>206</v>
      </c>
      <c r="I36" s="601">
        <v>41.94</v>
      </c>
      <c r="J36" s="616">
        <f t="shared" ref="J36:J39" si="7">+$S$7*I36</f>
        <v>65.845799999999997</v>
      </c>
      <c r="K36" s="1008"/>
      <c r="L36" s="1003"/>
      <c r="M36" s="1003"/>
      <c r="N36" s="1003"/>
      <c r="O36" s="1003"/>
      <c r="P36" s="1003"/>
      <c r="Q36" s="1003"/>
      <c r="R36" s="1003"/>
      <c r="S36" s="1004"/>
      <c r="T36" s="445">
        <f t="shared" si="2"/>
        <v>0</v>
      </c>
      <c r="U36" s="20">
        <f t="shared" si="3"/>
        <v>0</v>
      </c>
      <c r="V36" s="26">
        <f t="shared" si="4"/>
        <v>0</v>
      </c>
      <c r="W36" s="1765" t="s">
        <v>1695</v>
      </c>
      <c r="X36" s="1615"/>
      <c r="Y36" s="441" t="str">
        <f>IF($J$50="","",$J$50/I36)</f>
        <v/>
      </c>
    </row>
    <row r="37" spans="2:25" ht="19.5" customHeight="1" x14ac:dyDescent="0.25">
      <c r="B37" s="839">
        <v>7526</v>
      </c>
      <c r="C37" s="840" t="s">
        <v>2657</v>
      </c>
      <c r="D37" s="841">
        <v>2</v>
      </c>
      <c r="E37" s="842">
        <v>1</v>
      </c>
      <c r="F37" s="567" t="s">
        <v>1747</v>
      </c>
      <c r="G37" s="610">
        <v>30</v>
      </c>
      <c r="H37" s="611">
        <v>120</v>
      </c>
      <c r="I37" s="610">
        <v>32.07</v>
      </c>
      <c r="J37" s="618">
        <f t="shared" si="7"/>
        <v>50.349900000000005</v>
      </c>
      <c r="K37" s="1009"/>
      <c r="L37" s="1006"/>
      <c r="M37" s="1006"/>
      <c r="N37" s="1006"/>
      <c r="O37" s="1006"/>
      <c r="P37" s="1006"/>
      <c r="Q37" s="1006"/>
      <c r="R37" s="1006"/>
      <c r="S37" s="1007"/>
      <c r="T37" s="446">
        <f t="shared" si="2"/>
        <v>0</v>
      </c>
      <c r="U37" s="7">
        <f t="shared" si="3"/>
        <v>0</v>
      </c>
      <c r="V37" s="11">
        <f t="shared" si="4"/>
        <v>0</v>
      </c>
      <c r="W37" s="1640"/>
      <c r="X37" s="1617"/>
      <c r="Y37" s="441" t="str">
        <f t="shared" ref="Y37:Y39" si="8">IF($J$50="","",$J$50/I37)</f>
        <v/>
      </c>
    </row>
    <row r="38" spans="2:25" ht="19.5" customHeight="1" x14ac:dyDescent="0.25">
      <c r="B38" s="839">
        <v>7803</v>
      </c>
      <c r="C38" s="840" t="s">
        <v>2658</v>
      </c>
      <c r="D38" s="841">
        <v>2</v>
      </c>
      <c r="E38" s="567">
        <v>1.25</v>
      </c>
      <c r="F38" s="567" t="s">
        <v>1747</v>
      </c>
      <c r="G38" s="610">
        <v>30</v>
      </c>
      <c r="H38" s="611">
        <v>84</v>
      </c>
      <c r="I38" s="610">
        <v>21.63</v>
      </c>
      <c r="J38" s="618">
        <f t="shared" si="7"/>
        <v>33.959099999999999</v>
      </c>
      <c r="K38" s="1009"/>
      <c r="L38" s="1006"/>
      <c r="M38" s="1006"/>
      <c r="N38" s="1006"/>
      <c r="O38" s="1006"/>
      <c r="P38" s="1006"/>
      <c r="Q38" s="1006"/>
      <c r="R38" s="1006"/>
      <c r="S38" s="1007"/>
      <c r="T38" s="446">
        <f t="shared" si="2"/>
        <v>0</v>
      </c>
      <c r="U38" s="7">
        <f t="shared" si="3"/>
        <v>0</v>
      </c>
      <c r="V38" s="11">
        <f t="shared" si="4"/>
        <v>0</v>
      </c>
      <c r="W38" s="1640"/>
      <c r="X38" s="1617"/>
      <c r="Y38" s="441" t="str">
        <f t="shared" si="8"/>
        <v/>
      </c>
    </row>
    <row r="39" spans="2:25" ht="19.5" customHeight="1" thickBot="1" x14ac:dyDescent="0.3">
      <c r="B39" s="621">
        <v>110458</v>
      </c>
      <c r="C39" s="843" t="s">
        <v>2659</v>
      </c>
      <c r="D39" s="844">
        <v>2</v>
      </c>
      <c r="E39" s="832">
        <v>1</v>
      </c>
      <c r="F39" s="587" t="s">
        <v>1747</v>
      </c>
      <c r="G39" s="624">
        <v>30</v>
      </c>
      <c r="H39" s="625">
        <v>104</v>
      </c>
      <c r="I39" s="624">
        <v>32.729999999999997</v>
      </c>
      <c r="J39" s="620">
        <f t="shared" si="7"/>
        <v>51.386099999999999</v>
      </c>
      <c r="K39" s="1010"/>
      <c r="L39" s="1011"/>
      <c r="M39" s="1011"/>
      <c r="N39" s="1011"/>
      <c r="O39" s="1011"/>
      <c r="P39" s="1011"/>
      <c r="Q39" s="1011"/>
      <c r="R39" s="1011"/>
      <c r="S39" s="1012"/>
      <c r="T39" s="443">
        <f t="shared" si="2"/>
        <v>0</v>
      </c>
      <c r="U39" s="6">
        <f t="shared" si="3"/>
        <v>0</v>
      </c>
      <c r="V39" s="23">
        <f t="shared" si="4"/>
        <v>0</v>
      </c>
      <c r="W39" s="1766"/>
      <c r="X39" s="1619"/>
      <c r="Y39" s="441" t="str">
        <f t="shared" si="8"/>
        <v/>
      </c>
    </row>
    <row r="40" spans="2:25" ht="23.85" customHeight="1" thickTop="1" x14ac:dyDescent="0.25">
      <c r="B40" s="1514" t="s">
        <v>1830</v>
      </c>
      <c r="C40" s="1515"/>
      <c r="D40" s="1515"/>
      <c r="E40" s="1515"/>
      <c r="F40" s="1515"/>
      <c r="G40" s="1515"/>
      <c r="H40" s="1515"/>
      <c r="I40" s="1515"/>
      <c r="J40" s="1515"/>
      <c r="K40" s="1515"/>
      <c r="L40" s="1515"/>
      <c r="M40" s="1515"/>
      <c r="N40" s="1515"/>
      <c r="O40" s="1515"/>
      <c r="P40" s="1515"/>
      <c r="Q40" s="1515"/>
      <c r="R40" s="1515" t="s">
        <v>1831</v>
      </c>
      <c r="S40" s="1515"/>
      <c r="T40" s="1515"/>
      <c r="U40" s="1515"/>
      <c r="V40" s="1515"/>
      <c r="W40" s="1515"/>
      <c r="X40" s="1516"/>
    </row>
    <row r="41" spans="2:25" ht="23.85" customHeight="1" x14ac:dyDescent="0.25">
      <c r="B41" s="1514"/>
      <c r="C41" s="1515"/>
      <c r="D41" s="1515"/>
      <c r="E41" s="1515"/>
      <c r="F41" s="1515"/>
      <c r="G41" s="1515"/>
      <c r="H41" s="1515"/>
      <c r="I41" s="1515"/>
      <c r="J41" s="1515"/>
      <c r="K41" s="1515"/>
      <c r="L41" s="1515"/>
      <c r="M41" s="1515"/>
      <c r="N41" s="1515"/>
      <c r="O41" s="1515"/>
      <c r="P41" s="1515"/>
      <c r="Q41" s="1515"/>
      <c r="R41" s="1515"/>
      <c r="S41" s="1515"/>
      <c r="T41" s="1515"/>
      <c r="U41" s="1515"/>
      <c r="V41" s="1515"/>
      <c r="W41" s="1515"/>
      <c r="X41" s="1516"/>
    </row>
    <row r="42" spans="2:25" ht="0.75" customHeight="1" x14ac:dyDescent="0.25">
      <c r="B42" s="1142"/>
      <c r="C42" s="449"/>
      <c r="D42" s="449"/>
      <c r="E42" s="449"/>
      <c r="F42" s="449"/>
      <c r="G42" s="449"/>
      <c r="H42" s="449"/>
      <c r="I42" s="449"/>
      <c r="J42" s="450"/>
      <c r="K42" s="449"/>
      <c r="L42" s="449"/>
      <c r="M42" s="449"/>
      <c r="N42" s="449"/>
      <c r="O42" s="449"/>
      <c r="P42" s="449"/>
      <c r="Q42" s="449"/>
      <c r="R42" s="449"/>
      <c r="S42" s="449"/>
      <c r="T42" s="449"/>
      <c r="U42" s="449"/>
      <c r="V42" s="449"/>
      <c r="W42" s="449"/>
      <c r="X42" s="451"/>
    </row>
    <row r="43" spans="2:25" ht="42.75" customHeight="1" thickBot="1" x14ac:dyDescent="0.3">
      <c r="B43" s="1517"/>
      <c r="C43" s="1518"/>
      <c r="D43" s="1518"/>
      <c r="E43" s="1518"/>
      <c r="F43" s="1518"/>
      <c r="G43" s="1518"/>
      <c r="H43" s="1518"/>
      <c r="I43" s="1518"/>
      <c r="J43" s="1518"/>
      <c r="K43" s="1518"/>
      <c r="L43" s="1518"/>
      <c r="M43" s="1518"/>
      <c r="N43" s="1518"/>
      <c r="O43" s="1518"/>
      <c r="P43" s="1518"/>
      <c r="Q43" s="1518"/>
      <c r="R43" s="1518"/>
      <c r="S43" s="1518"/>
      <c r="T43" s="1518"/>
      <c r="U43" s="1518"/>
      <c r="V43" s="1518"/>
      <c r="W43" s="1518"/>
      <c r="X43" s="1519"/>
    </row>
    <row r="44" spans="2:25" ht="17.45" customHeight="1" thickTop="1" thickBot="1" x14ac:dyDescent="0.3">
      <c r="B44" s="1564"/>
      <c r="C44" s="1564"/>
      <c r="D44" s="1564"/>
      <c r="E44" s="1564"/>
      <c r="F44" s="1564"/>
      <c r="G44" s="1564"/>
      <c r="H44" s="1564"/>
      <c r="I44" s="1564"/>
      <c r="J44" s="1564"/>
      <c r="K44" s="1564"/>
      <c r="L44" s="1564"/>
      <c r="M44" s="1564"/>
      <c r="N44" s="1564"/>
      <c r="O44" s="1564"/>
      <c r="P44" s="1564"/>
      <c r="Q44" s="1564"/>
      <c r="R44" s="1564"/>
      <c r="S44" s="1564"/>
      <c r="T44" s="1564"/>
      <c r="U44" s="1564"/>
      <c r="V44" s="1564"/>
      <c r="W44" s="1564"/>
      <c r="X44" s="1564"/>
    </row>
    <row r="45" spans="2:25" ht="38.25" customHeight="1" thickBot="1" x14ac:dyDescent="0.3">
      <c r="C45" s="452" t="s">
        <v>1832</v>
      </c>
      <c r="D45" s="453" t="s">
        <v>1833</v>
      </c>
      <c r="E45" s="453" t="s">
        <v>1834</v>
      </c>
      <c r="F45" s="453" t="s">
        <v>1835</v>
      </c>
      <c r="G45" s="1603"/>
      <c r="H45" s="1603"/>
      <c r="I45" s="1603"/>
      <c r="J45" s="1603"/>
      <c r="K45" s="1604"/>
    </row>
    <row r="46" spans="2:25" ht="24" x14ac:dyDescent="0.35">
      <c r="C46" s="454" t="s">
        <v>1836</v>
      </c>
      <c r="D46" s="455">
        <v>0.6</v>
      </c>
      <c r="E46" s="456" t="str">
        <f>IF(SUM(F46:F47)=0,"",F46/SUM(F46:F47))</f>
        <v/>
      </c>
      <c r="F46" s="457">
        <f>SUM(U30:U34)</f>
        <v>0</v>
      </c>
      <c r="G46" s="1605" t="str">
        <f>IF(SUM(F46:F47)=0,"",IF(AND(E46&lt;D46+0.03,E46&gt;D46-0.03),"Balanced","Unbalanced"))</f>
        <v/>
      </c>
      <c r="H46" s="1606"/>
      <c r="I46" s="1606"/>
      <c r="J46" s="1606"/>
      <c r="K46" s="1607"/>
    </row>
    <row r="47" spans="2:25" ht="21.75" thickBot="1" x14ac:dyDescent="0.4">
      <c r="C47" s="458" t="s">
        <v>1837</v>
      </c>
      <c r="D47" s="459">
        <v>0.4</v>
      </c>
      <c r="E47" s="460" t="str">
        <f>IF(SUM(F46:F47)=0,"",F47/SUM(F46:F47))</f>
        <v/>
      </c>
      <c r="F47" s="461">
        <f>SUM(U36:U39)</f>
        <v>0</v>
      </c>
      <c r="G47" s="1632" t="str">
        <f>IF(G46="","",IF(AND(G46="Unbalanced",E46&lt;D46-0.03),"Increase White Meat or decrease Dark Meat",IF(AND(G46="Unbalanced",E46&gt;D46+0.03),"Increase Dark Meat or decrease White Meat","")))</f>
        <v/>
      </c>
      <c r="H47" s="1633"/>
      <c r="I47" s="1633"/>
      <c r="J47" s="1633"/>
      <c r="K47" s="1634"/>
    </row>
    <row r="48" spans="2:25" x14ac:dyDescent="0.25">
      <c r="L48" s="462"/>
    </row>
    <row r="49" spans="3:12" x14ac:dyDescent="0.25">
      <c r="E49" s="5"/>
      <c r="F49" s="465"/>
      <c r="H49" s="464" t="str">
        <f>IF(G46&lt;&gt;"Unbalanced","","lbs needed to balance:")</f>
        <v/>
      </c>
      <c r="I49" s="58" t="str">
        <f>IF(G46&lt;&gt;"Unbalanced","","White meat")</f>
        <v/>
      </c>
      <c r="J49" s="4" t="str">
        <f>IF(G46&lt;&gt;"Unbalanced","",((D46/D47)*F47)-F46)</f>
        <v/>
      </c>
      <c r="K49" s="465" t="str">
        <f>IF(G46&lt;&gt;"Unbalanced","","lbs")</f>
        <v/>
      </c>
      <c r="L49" s="462"/>
    </row>
    <row r="50" spans="3:12" ht="15.75" thickBot="1" x14ac:dyDescent="0.3">
      <c r="E50" s="5"/>
      <c r="F50" s="465"/>
      <c r="I50" s="58" t="str">
        <f>IF(G46&lt;&gt;"Unbalanced","","Dark meat")</f>
        <v/>
      </c>
      <c r="J50" s="4" t="str">
        <f>IF(G46&lt;&gt;"Unbalanced","",((D47/D46)*F46)-F47)</f>
        <v/>
      </c>
      <c r="K50" s="465" t="str">
        <f>IF(G46&lt;&gt;"Unbalanced","","lbs")</f>
        <v/>
      </c>
      <c r="L50" s="462"/>
    </row>
    <row r="51" spans="3:12" ht="24" x14ac:dyDescent="0.4">
      <c r="C51" s="1546" t="s">
        <v>1744</v>
      </c>
      <c r="D51" s="1547"/>
      <c r="E51" s="1547"/>
      <c r="F51" s="1547"/>
      <c r="G51" s="1548"/>
      <c r="H51" s="462"/>
      <c r="I51" s="462"/>
      <c r="J51" s="463"/>
      <c r="K51" s="462"/>
      <c r="L51" s="462"/>
    </row>
    <row r="52" spans="3:12" x14ac:dyDescent="0.25">
      <c r="C52" s="1552"/>
      <c r="D52" s="1553"/>
      <c r="E52" s="1553"/>
      <c r="F52" s="1553"/>
      <c r="G52" s="1554"/>
      <c r="H52" s="462"/>
      <c r="I52" s="462"/>
      <c r="J52" s="463"/>
      <c r="K52" s="462"/>
      <c r="L52" s="462"/>
    </row>
    <row r="53" spans="3:12" x14ac:dyDescent="0.25">
      <c r="C53" s="1552"/>
      <c r="D53" s="1553"/>
      <c r="E53" s="1553"/>
      <c r="F53" s="1553"/>
      <c r="G53" s="1554"/>
      <c r="H53" s="462"/>
      <c r="I53" s="462"/>
      <c r="J53" s="463"/>
      <c r="K53" s="462"/>
      <c r="L53" s="462"/>
    </row>
    <row r="54" spans="3:12" x14ac:dyDescent="0.25">
      <c r="C54" s="1552"/>
      <c r="D54" s="1553"/>
      <c r="E54" s="1553"/>
      <c r="F54" s="1553"/>
      <c r="G54" s="1554"/>
      <c r="H54" s="462"/>
      <c r="I54" s="462"/>
      <c r="J54" s="463"/>
      <c r="K54" s="462"/>
      <c r="L54" s="462"/>
    </row>
    <row r="55" spans="3:12" ht="15.75" thickBot="1" x14ac:dyDescent="0.3">
      <c r="C55" s="1555"/>
      <c r="D55" s="1556"/>
      <c r="E55" s="1556"/>
      <c r="F55" s="1556"/>
      <c r="G55" s="1557"/>
      <c r="H55" s="462"/>
      <c r="I55" s="462"/>
      <c r="J55" s="463"/>
      <c r="K55" s="462"/>
      <c r="L55" s="462"/>
    </row>
    <row r="56" spans="3:12" x14ac:dyDescent="0.25">
      <c r="G56" s="462"/>
      <c r="H56" s="462"/>
      <c r="I56" s="462"/>
      <c r="J56" s="463"/>
      <c r="K56" s="462"/>
      <c r="L56" s="462"/>
    </row>
    <row r="57" spans="3:12" x14ac:dyDescent="0.25">
      <c r="G57" s="468"/>
      <c r="H57" s="468"/>
      <c r="I57" s="468"/>
      <c r="J57" s="469"/>
      <c r="K57" s="468"/>
    </row>
    <row r="58" spans="3:12" x14ac:dyDescent="0.25">
      <c r="G58" s="468"/>
      <c r="H58" s="468"/>
      <c r="I58" s="468"/>
      <c r="J58" s="469"/>
      <c r="K58" s="468"/>
    </row>
  </sheetData>
  <sheetProtection formatCells="0" formatColumns="0" formatRows="0" insertColumns="0" insertRows="0" insertHyperlinks="0" deleteRows="0" sort="0" autoFilter="0"/>
  <mergeCells count="39">
    <mergeCell ref="A1:Y1"/>
    <mergeCell ref="B10:X10"/>
    <mergeCell ref="B11:X11"/>
    <mergeCell ref="G45:K45"/>
    <mergeCell ref="G46:K46"/>
    <mergeCell ref="W15:X28"/>
    <mergeCell ref="B29:X29"/>
    <mergeCell ref="W30:X34"/>
    <mergeCell ref="B8:B9"/>
    <mergeCell ref="E8:J8"/>
    <mergeCell ref="L8:Q8"/>
    <mergeCell ref="S8:X8"/>
    <mergeCell ref="E9:J9"/>
    <mergeCell ref="L9:Q9"/>
    <mergeCell ref="S9:X9"/>
    <mergeCell ref="G47:K47"/>
    <mergeCell ref="B35:X35"/>
    <mergeCell ref="W36:X39"/>
    <mergeCell ref="B40:Q41"/>
    <mergeCell ref="R40:X41"/>
    <mergeCell ref="B43:Q43"/>
    <mergeCell ref="R43:X43"/>
    <mergeCell ref="B44:X44"/>
    <mergeCell ref="C51:G51"/>
    <mergeCell ref="C52:G55"/>
    <mergeCell ref="B2:P2"/>
    <mergeCell ref="Q2:X4"/>
    <mergeCell ref="B3:P3"/>
    <mergeCell ref="B4:C4"/>
    <mergeCell ref="D4:J4"/>
    <mergeCell ref="K4:M4"/>
    <mergeCell ref="N4:P4"/>
    <mergeCell ref="B5:X5"/>
    <mergeCell ref="B14:X14"/>
    <mergeCell ref="B6:X6"/>
    <mergeCell ref="B7:J7"/>
    <mergeCell ref="L7:N7"/>
    <mergeCell ref="O7:R7"/>
    <mergeCell ref="T7:X7"/>
  </mergeCells>
  <conditionalFormatting sqref="B17:B141">
    <cfRule type="duplicateValues" dxfId="52" priority="84"/>
  </conditionalFormatting>
  <conditionalFormatting sqref="G46:K47">
    <cfRule type="expression" dxfId="51" priority="3">
      <formula>$G$46="Unbalanced"</formula>
    </cfRule>
    <cfRule type="expression" dxfId="50" priority="4">
      <formula>$G$46="Balanced"</formula>
    </cfRule>
  </conditionalFormatting>
  <pageMargins left="0.25" right="0.25" top="0.75" bottom="0.75" header="0.3" footer="0.3"/>
  <pageSetup scale="32"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CA62E-A970-4D4E-9067-88F251CDC211}">
  <sheetPr codeName="Sheet69">
    <pageSetUpPr fitToPage="1"/>
  </sheetPr>
  <dimension ref="A1:Y76"/>
  <sheetViews>
    <sheetView showGridLines="0" topLeftCell="A9" zoomScale="60" zoomScaleNormal="60" workbookViewId="0">
      <selection activeCell="A10" sqref="A10:XFD13"/>
    </sheetView>
  </sheetViews>
  <sheetFormatPr defaultColWidth="9.140625" defaultRowHeight="15" x14ac:dyDescent="0.25"/>
  <cols>
    <col min="1" max="1" width="2.7109375" style="58" customWidth="1"/>
    <col min="2" max="2" width="13.42578125" style="58" customWidth="1"/>
    <col min="3" max="3" width="57.7109375" style="58" bestFit="1" customWidth="1"/>
    <col min="4" max="4" width="19.42578125" style="58" customWidth="1"/>
    <col min="5" max="5" width="13" style="58" customWidth="1"/>
    <col min="6" max="6" width="13.28515625" style="58" customWidth="1"/>
    <col min="7" max="7" width="12.140625" style="58" customWidth="1"/>
    <col min="8" max="8" width="10.140625" style="58" customWidth="1"/>
    <col min="9" max="9" width="12.7109375" style="58" customWidth="1"/>
    <col min="10" max="10" width="16.28515625" style="68" customWidth="1"/>
    <col min="11" max="13" width="12" style="58" customWidth="1"/>
    <col min="14" max="14" width="15.85546875" style="58" customWidth="1"/>
    <col min="15" max="19" width="12" style="58" customWidth="1"/>
    <col min="20" max="21" width="12.85546875" style="58" customWidth="1"/>
    <col min="22" max="22" width="19" style="58" bestFit="1" customWidth="1"/>
    <col min="23" max="24" width="12.85546875" style="58" customWidth="1"/>
    <col min="25" max="25" width="46.85546875" style="58" bestFit="1" customWidth="1"/>
    <col min="26" max="26" width="9.42578125" style="58" customWidth="1"/>
    <col min="27" max="16384" width="9.140625" style="58"/>
  </cols>
  <sheetData>
    <row r="1" spans="1:25" ht="259.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1806</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3"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100103</v>
      </c>
      <c r="L7" s="1542" t="s">
        <v>1681</v>
      </c>
      <c r="M7" s="1542"/>
      <c r="N7" s="1542"/>
      <c r="O7" s="1543" t="s">
        <v>2660</v>
      </c>
      <c r="P7" s="1630"/>
      <c r="Q7" s="1630"/>
      <c r="R7" s="1630"/>
      <c r="S7" s="626">
        <v>1.57</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32">
        <f>SUM(U15:U20,U22:U48,U50:U55)</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425"/>
      <c r="C12" s="426"/>
      <c r="D12" s="426"/>
      <c r="E12" s="426"/>
      <c r="F12" s="426"/>
      <c r="G12" s="426"/>
      <c r="H12" s="426"/>
      <c r="I12" s="426"/>
      <c r="J12" s="426"/>
      <c r="K12" s="427">
        <f t="shared" ref="K12:S12" si="0">SUM(K15:K55)</f>
        <v>0</v>
      </c>
      <c r="L12" s="427">
        <f t="shared" si="0"/>
        <v>0</v>
      </c>
      <c r="M12" s="427">
        <f t="shared" si="0"/>
        <v>0</v>
      </c>
      <c r="N12" s="427">
        <f t="shared" si="0"/>
        <v>0</v>
      </c>
      <c r="O12" s="427">
        <f t="shared" si="0"/>
        <v>0</v>
      </c>
      <c r="P12" s="427">
        <f t="shared" si="0"/>
        <v>0</v>
      </c>
      <c r="Q12" s="427">
        <f t="shared" si="0"/>
        <v>0</v>
      </c>
      <c r="R12" s="427">
        <f t="shared" si="0"/>
        <v>0</v>
      </c>
      <c r="S12" s="427">
        <f t="shared" si="0"/>
        <v>0</v>
      </c>
      <c r="T12" s="427">
        <f>SUM(T15:T69)</f>
        <v>0</v>
      </c>
      <c r="U12" s="427">
        <f>SUM(U15:U69)</f>
        <v>0</v>
      </c>
      <c r="V12" s="428">
        <f>SUM(V15:V69)</f>
        <v>0</v>
      </c>
      <c r="W12" s="426"/>
      <c r="X12" s="429"/>
    </row>
    <row r="13" spans="1:25" ht="57" customHeight="1" thickTop="1" thickBot="1" x14ac:dyDescent="0.3">
      <c r="B13" s="430" t="s">
        <v>1561</v>
      </c>
      <c r="C13" s="431" t="s">
        <v>1562</v>
      </c>
      <c r="D13" s="432" t="s">
        <v>1684</v>
      </c>
      <c r="E13" s="432" t="s">
        <v>1685</v>
      </c>
      <c r="F13" s="432" t="s">
        <v>1686</v>
      </c>
      <c r="G13" s="432" t="s">
        <v>1687</v>
      </c>
      <c r="H13" s="432" t="s">
        <v>1564</v>
      </c>
      <c r="I13" s="432" t="s">
        <v>1809</v>
      </c>
      <c r="J13" s="433" t="s">
        <v>1565</v>
      </c>
      <c r="K13" s="434" t="s">
        <v>1417</v>
      </c>
      <c r="L13" s="434" t="s">
        <v>1418</v>
      </c>
      <c r="M13" s="434" t="s">
        <v>1419</v>
      </c>
      <c r="N13" s="434" t="s">
        <v>1420</v>
      </c>
      <c r="O13" s="434" t="s">
        <v>1421</v>
      </c>
      <c r="P13" s="434" t="s">
        <v>1422</v>
      </c>
      <c r="Q13" s="434" t="s">
        <v>1423</v>
      </c>
      <c r="R13" s="434" t="s">
        <v>1424</v>
      </c>
      <c r="S13" s="434" t="s">
        <v>1425</v>
      </c>
      <c r="T13" s="432" t="s">
        <v>1426</v>
      </c>
      <c r="U13" s="432" t="s">
        <v>1689</v>
      </c>
      <c r="V13" s="432" t="s">
        <v>1567</v>
      </c>
      <c r="W13" s="432" t="s">
        <v>1568</v>
      </c>
      <c r="X13" s="435" t="s">
        <v>1690</v>
      </c>
    </row>
    <row r="14" spans="1:25" ht="19.5" thickBot="1" x14ac:dyDescent="0.3">
      <c r="B14" s="1650" t="s">
        <v>1810</v>
      </c>
      <c r="C14" s="1651"/>
      <c r="D14" s="1651"/>
      <c r="E14" s="1651"/>
      <c r="F14" s="1651"/>
      <c r="G14" s="1651"/>
      <c r="H14" s="1651"/>
      <c r="I14" s="1651"/>
      <c r="J14" s="1651"/>
      <c r="K14" s="1651"/>
      <c r="L14" s="1651"/>
      <c r="M14" s="1651"/>
      <c r="N14" s="1651"/>
      <c r="O14" s="1651"/>
      <c r="P14" s="1651"/>
      <c r="Q14" s="1651"/>
      <c r="R14" s="1651"/>
      <c r="S14" s="1651"/>
      <c r="T14" s="1651"/>
      <c r="U14" s="1651"/>
      <c r="V14" s="1628"/>
      <c r="W14" s="1628"/>
      <c r="X14" s="1629"/>
    </row>
    <row r="15" spans="1:25" ht="32.25" customHeight="1" x14ac:dyDescent="0.25">
      <c r="B15" s="593">
        <v>10404</v>
      </c>
      <c r="C15" s="845" t="s">
        <v>2661</v>
      </c>
      <c r="D15" s="565">
        <v>2</v>
      </c>
      <c r="E15" s="566">
        <v>0</v>
      </c>
      <c r="F15" s="566" t="s">
        <v>1747</v>
      </c>
      <c r="G15" s="567">
        <v>25.1</v>
      </c>
      <c r="H15" s="566">
        <v>192</v>
      </c>
      <c r="I15" s="567">
        <v>36.590000000000003</v>
      </c>
      <c r="J15" s="612">
        <f t="shared" ref="J15:J20" si="1">+$S$7*I15</f>
        <v>57.446300000000008</v>
      </c>
      <c r="K15" s="993"/>
      <c r="L15" s="979"/>
      <c r="M15" s="979"/>
      <c r="N15" s="979"/>
      <c r="O15" s="979"/>
      <c r="P15" s="979"/>
      <c r="Q15" s="979"/>
      <c r="R15" s="979"/>
      <c r="S15" s="994"/>
      <c r="T15" s="471">
        <f t="shared" ref="T15:T55" si="2">SUM(K15:S15)</f>
        <v>0</v>
      </c>
      <c r="U15" s="31">
        <f t="shared" ref="U15:U55" si="3">T15*I15</f>
        <v>0</v>
      </c>
      <c r="V15" s="369">
        <f t="shared" ref="V15:V55" si="4">U15*$S$7</f>
        <v>0</v>
      </c>
      <c r="W15" s="1572" t="s">
        <v>1695</v>
      </c>
      <c r="X15" s="1573"/>
    </row>
    <row r="16" spans="1:25" ht="19.5" customHeight="1" x14ac:dyDescent="0.25">
      <c r="B16" s="593">
        <v>40915</v>
      </c>
      <c r="C16" s="570" t="s">
        <v>2662</v>
      </c>
      <c r="D16" s="565">
        <v>2</v>
      </c>
      <c r="E16" s="566">
        <v>1</v>
      </c>
      <c r="F16" s="566" t="s">
        <v>1747</v>
      </c>
      <c r="G16" s="567">
        <v>20.92</v>
      </c>
      <c r="H16" s="566">
        <v>106</v>
      </c>
      <c r="I16" s="567">
        <v>12.86</v>
      </c>
      <c r="J16" s="612">
        <f t="shared" si="1"/>
        <v>20.190200000000001</v>
      </c>
      <c r="K16" s="1005"/>
      <c r="L16" s="1006"/>
      <c r="M16" s="1006"/>
      <c r="N16" s="1006"/>
      <c r="O16" s="1006"/>
      <c r="P16" s="1006"/>
      <c r="Q16" s="1006"/>
      <c r="R16" s="1006"/>
      <c r="S16" s="1007"/>
      <c r="T16" s="437">
        <f t="shared" si="2"/>
        <v>0</v>
      </c>
      <c r="U16" s="30">
        <f t="shared" si="3"/>
        <v>0</v>
      </c>
      <c r="V16" s="370">
        <f t="shared" si="4"/>
        <v>0</v>
      </c>
      <c r="W16" s="1652"/>
      <c r="X16" s="1622"/>
    </row>
    <row r="17" spans="2:25" ht="19.5" customHeight="1" x14ac:dyDescent="0.25">
      <c r="B17" s="593">
        <v>43915</v>
      </c>
      <c r="C17" s="570" t="s">
        <v>2663</v>
      </c>
      <c r="D17" s="565">
        <v>2</v>
      </c>
      <c r="E17" s="566">
        <v>1</v>
      </c>
      <c r="F17" s="566" t="s">
        <v>1747</v>
      </c>
      <c r="G17" s="567">
        <v>21.68</v>
      </c>
      <c r="H17" s="566">
        <v>106</v>
      </c>
      <c r="I17" s="567">
        <v>12.86</v>
      </c>
      <c r="J17" s="612">
        <f t="shared" si="1"/>
        <v>20.190200000000001</v>
      </c>
      <c r="K17" s="1005"/>
      <c r="L17" s="1006"/>
      <c r="M17" s="1006"/>
      <c r="N17" s="1006"/>
      <c r="O17" s="1006"/>
      <c r="P17" s="1006"/>
      <c r="Q17" s="1006"/>
      <c r="R17" s="1006"/>
      <c r="S17" s="1007"/>
      <c r="T17" s="437">
        <f t="shared" si="2"/>
        <v>0</v>
      </c>
      <c r="U17" s="30">
        <f t="shared" si="3"/>
        <v>0</v>
      </c>
      <c r="V17" s="370">
        <f t="shared" si="4"/>
        <v>0</v>
      </c>
      <c r="W17" s="1652"/>
      <c r="X17" s="1622"/>
    </row>
    <row r="18" spans="2:25" ht="19.5" customHeight="1" x14ac:dyDescent="0.25">
      <c r="B18" s="593">
        <v>59515</v>
      </c>
      <c r="C18" s="570" t="s">
        <v>2664</v>
      </c>
      <c r="D18" s="565">
        <v>1</v>
      </c>
      <c r="E18" s="566">
        <v>1</v>
      </c>
      <c r="F18" s="566" t="s">
        <v>1747</v>
      </c>
      <c r="G18" s="567">
        <v>21.68</v>
      </c>
      <c r="H18" s="566">
        <v>200</v>
      </c>
      <c r="I18" s="567">
        <v>12.86</v>
      </c>
      <c r="J18" s="612">
        <f t="shared" si="1"/>
        <v>20.190200000000001</v>
      </c>
      <c r="K18" s="1005"/>
      <c r="L18" s="1006"/>
      <c r="M18" s="1006"/>
      <c r="N18" s="1006"/>
      <c r="O18" s="1006"/>
      <c r="P18" s="1006"/>
      <c r="Q18" s="1006"/>
      <c r="R18" s="1006"/>
      <c r="S18" s="1007"/>
      <c r="T18" s="437">
        <f t="shared" si="2"/>
        <v>0</v>
      </c>
      <c r="U18" s="30">
        <f t="shared" si="3"/>
        <v>0</v>
      </c>
      <c r="V18" s="370">
        <f t="shared" si="4"/>
        <v>0</v>
      </c>
      <c r="W18" s="1652"/>
      <c r="X18" s="1622"/>
    </row>
    <row r="19" spans="2:25" ht="19.5" customHeight="1" x14ac:dyDescent="0.25">
      <c r="B19" s="593">
        <v>59595</v>
      </c>
      <c r="C19" s="570" t="s">
        <v>2665</v>
      </c>
      <c r="D19" s="565">
        <v>2</v>
      </c>
      <c r="E19" s="566">
        <v>1</v>
      </c>
      <c r="F19" s="566" t="s">
        <v>1747</v>
      </c>
      <c r="G19" s="567">
        <v>20.92</v>
      </c>
      <c r="H19" s="566">
        <v>106</v>
      </c>
      <c r="I19" s="567">
        <v>12.86</v>
      </c>
      <c r="J19" s="612">
        <f t="shared" si="1"/>
        <v>20.190200000000001</v>
      </c>
      <c r="K19" s="1005"/>
      <c r="L19" s="1006"/>
      <c r="M19" s="1006"/>
      <c r="N19" s="1006"/>
      <c r="O19" s="1006"/>
      <c r="P19" s="1006"/>
      <c r="Q19" s="1006"/>
      <c r="R19" s="1006"/>
      <c r="S19" s="1007"/>
      <c r="T19" s="437">
        <f t="shared" si="2"/>
        <v>0</v>
      </c>
      <c r="U19" s="30">
        <f t="shared" si="3"/>
        <v>0</v>
      </c>
      <c r="V19" s="370">
        <f t="shared" si="4"/>
        <v>0</v>
      </c>
      <c r="W19" s="1652"/>
      <c r="X19" s="1622"/>
    </row>
    <row r="20" spans="2:25" ht="19.5" customHeight="1" thickBot="1" x14ac:dyDescent="0.3">
      <c r="B20" s="592">
        <v>28802</v>
      </c>
      <c r="C20" s="570" t="s">
        <v>2666</v>
      </c>
      <c r="D20" s="565">
        <v>2</v>
      </c>
      <c r="E20" s="566">
        <v>0</v>
      </c>
      <c r="F20" s="566" t="s">
        <v>1747</v>
      </c>
      <c r="G20" s="567">
        <v>21.54</v>
      </c>
      <c r="H20" s="566">
        <v>106</v>
      </c>
      <c r="I20" s="567">
        <v>25.03</v>
      </c>
      <c r="J20" s="612">
        <f t="shared" si="1"/>
        <v>39.2971</v>
      </c>
      <c r="K20" s="1005"/>
      <c r="L20" s="1006"/>
      <c r="M20" s="1006"/>
      <c r="N20" s="1006"/>
      <c r="O20" s="1006"/>
      <c r="P20" s="1006"/>
      <c r="Q20" s="1006"/>
      <c r="R20" s="1006"/>
      <c r="S20" s="1007"/>
      <c r="T20" s="437">
        <f t="shared" si="2"/>
        <v>0</v>
      </c>
      <c r="U20" s="30">
        <f t="shared" si="3"/>
        <v>0</v>
      </c>
      <c r="V20" s="371">
        <f t="shared" si="4"/>
        <v>0</v>
      </c>
      <c r="W20" s="1767"/>
      <c r="X20" s="1768"/>
    </row>
    <row r="21" spans="2:25" ht="19.5" customHeight="1" thickBot="1" x14ac:dyDescent="0.35">
      <c r="B21" s="1653" t="s">
        <v>1818</v>
      </c>
      <c r="C21" s="1654"/>
      <c r="D21" s="1654"/>
      <c r="E21" s="1654"/>
      <c r="F21" s="1654"/>
      <c r="G21" s="1654"/>
      <c r="H21" s="1654"/>
      <c r="I21" s="1654"/>
      <c r="J21" s="1654"/>
      <c r="K21" s="1654"/>
      <c r="L21" s="1654"/>
      <c r="M21" s="1654"/>
      <c r="N21" s="1654"/>
      <c r="O21" s="1654"/>
      <c r="P21" s="1654"/>
      <c r="Q21" s="1654"/>
      <c r="R21" s="1654"/>
      <c r="S21" s="1654"/>
      <c r="T21" s="1654">
        <f t="shared" si="2"/>
        <v>0</v>
      </c>
      <c r="U21" s="1654">
        <f t="shared" si="3"/>
        <v>0</v>
      </c>
      <c r="V21" s="1655">
        <f t="shared" si="4"/>
        <v>0</v>
      </c>
      <c r="W21" s="1655" t="s">
        <v>1695</v>
      </c>
      <c r="X21" s="1626"/>
      <c r="Y21" s="439" t="s">
        <v>1819</v>
      </c>
    </row>
    <row r="22" spans="2:25" ht="19.5" customHeight="1" x14ac:dyDescent="0.25">
      <c r="B22" s="590">
        <v>60715</v>
      </c>
      <c r="C22" s="591" t="s">
        <v>2667</v>
      </c>
      <c r="D22" s="559">
        <v>2.25</v>
      </c>
      <c r="E22" s="560">
        <v>1.25</v>
      </c>
      <c r="F22" s="560" t="s">
        <v>1747</v>
      </c>
      <c r="G22" s="561">
        <v>21.54</v>
      </c>
      <c r="H22" s="560">
        <v>80</v>
      </c>
      <c r="I22" s="561">
        <v>16.79</v>
      </c>
      <c r="J22" s="580">
        <f t="shared" ref="J22:J48" si="5">+$S$7*I22</f>
        <v>26.360299999999999</v>
      </c>
      <c r="K22" s="1009"/>
      <c r="L22" s="1006"/>
      <c r="M22" s="1006"/>
      <c r="N22" s="1006"/>
      <c r="O22" s="1006"/>
      <c r="P22" s="1006"/>
      <c r="Q22" s="1006"/>
      <c r="R22" s="1006"/>
      <c r="S22" s="1007"/>
      <c r="T22" s="473">
        <f t="shared" si="2"/>
        <v>0</v>
      </c>
      <c r="U22" s="8">
        <f t="shared" si="3"/>
        <v>0</v>
      </c>
      <c r="V22" s="372">
        <f t="shared" si="4"/>
        <v>0</v>
      </c>
      <c r="W22" s="1638" t="s">
        <v>1695</v>
      </c>
      <c r="X22" s="1639"/>
      <c r="Y22" s="441" t="str">
        <f>IF($J$65="","",$J$65/I22)</f>
        <v/>
      </c>
    </row>
    <row r="23" spans="2:25" ht="19.5" customHeight="1" x14ac:dyDescent="0.25">
      <c r="B23" s="592">
        <v>60615</v>
      </c>
      <c r="C23" s="570" t="s">
        <v>2668</v>
      </c>
      <c r="D23" s="565">
        <v>2.25</v>
      </c>
      <c r="E23" s="566">
        <v>1.25</v>
      </c>
      <c r="F23" s="566" t="s">
        <v>1747</v>
      </c>
      <c r="G23" s="567">
        <v>21.54</v>
      </c>
      <c r="H23" s="566">
        <v>80</v>
      </c>
      <c r="I23" s="567">
        <v>16.79</v>
      </c>
      <c r="J23" s="618">
        <f t="shared" si="5"/>
        <v>26.360299999999999</v>
      </c>
      <c r="K23" s="1009"/>
      <c r="L23" s="1006"/>
      <c r="M23" s="1006"/>
      <c r="N23" s="1006"/>
      <c r="O23" s="1006"/>
      <c r="P23" s="1006"/>
      <c r="Q23" s="1006"/>
      <c r="R23" s="1006"/>
      <c r="S23" s="1007"/>
      <c r="T23" s="442">
        <f t="shared" si="2"/>
        <v>0</v>
      </c>
      <c r="U23" s="2">
        <f t="shared" si="3"/>
        <v>0</v>
      </c>
      <c r="V23" s="13">
        <f t="shared" si="4"/>
        <v>0</v>
      </c>
      <c r="W23" s="1640"/>
      <c r="X23" s="1617"/>
      <c r="Y23" s="441" t="str">
        <f t="shared" ref="Y23:Y47" si="6">IF($J$65="","",$J$65/I23)</f>
        <v/>
      </c>
    </row>
    <row r="24" spans="2:25" ht="19.5" customHeight="1" x14ac:dyDescent="0.25">
      <c r="B24" s="593">
        <v>60325</v>
      </c>
      <c r="C24" s="570" t="s">
        <v>2669</v>
      </c>
      <c r="D24" s="565">
        <v>2</v>
      </c>
      <c r="E24" s="566">
        <v>1.5</v>
      </c>
      <c r="F24" s="566" t="s">
        <v>1747</v>
      </c>
      <c r="G24" s="567">
        <v>21.68</v>
      </c>
      <c r="H24" s="566">
        <v>80</v>
      </c>
      <c r="I24" s="567">
        <v>16.79</v>
      </c>
      <c r="J24" s="618">
        <f t="shared" si="5"/>
        <v>26.360299999999999</v>
      </c>
      <c r="K24" s="1009"/>
      <c r="L24" s="1006"/>
      <c r="M24" s="1006"/>
      <c r="N24" s="1006"/>
      <c r="O24" s="1006"/>
      <c r="P24" s="1006"/>
      <c r="Q24" s="1006"/>
      <c r="R24" s="1006"/>
      <c r="S24" s="1007"/>
      <c r="T24" s="442">
        <f t="shared" si="2"/>
        <v>0</v>
      </c>
      <c r="U24" s="2">
        <f t="shared" si="3"/>
        <v>0</v>
      </c>
      <c r="V24" s="13">
        <f t="shared" si="4"/>
        <v>0</v>
      </c>
      <c r="W24" s="1640"/>
      <c r="X24" s="1617"/>
      <c r="Y24" s="441" t="str">
        <f t="shared" si="6"/>
        <v/>
      </c>
    </row>
    <row r="25" spans="2:25" ht="19.5" customHeight="1" x14ac:dyDescent="0.25">
      <c r="B25" s="593">
        <v>60915</v>
      </c>
      <c r="C25" s="570" t="s">
        <v>2670</v>
      </c>
      <c r="D25" s="565">
        <v>1</v>
      </c>
      <c r="E25" s="566">
        <v>0.5</v>
      </c>
      <c r="F25" s="566" t="s">
        <v>1747</v>
      </c>
      <c r="G25" s="567">
        <v>21.54</v>
      </c>
      <c r="H25" s="566">
        <v>160</v>
      </c>
      <c r="I25" s="567">
        <v>16.79</v>
      </c>
      <c r="J25" s="618">
        <f t="shared" si="5"/>
        <v>26.360299999999999</v>
      </c>
      <c r="K25" s="1009"/>
      <c r="L25" s="1006"/>
      <c r="M25" s="1006"/>
      <c r="N25" s="1006"/>
      <c r="O25" s="1006"/>
      <c r="P25" s="1006"/>
      <c r="Q25" s="1006"/>
      <c r="R25" s="1006"/>
      <c r="S25" s="1007"/>
      <c r="T25" s="442">
        <f t="shared" si="2"/>
        <v>0</v>
      </c>
      <c r="U25" s="2">
        <f t="shared" si="3"/>
        <v>0</v>
      </c>
      <c r="V25" s="13">
        <f t="shared" si="4"/>
        <v>0</v>
      </c>
      <c r="W25" s="1640"/>
      <c r="X25" s="1617"/>
      <c r="Y25" s="441" t="str">
        <f t="shared" si="6"/>
        <v/>
      </c>
    </row>
    <row r="26" spans="2:25" ht="19.5" customHeight="1" x14ac:dyDescent="0.25">
      <c r="B26" s="593">
        <v>63050</v>
      </c>
      <c r="C26" s="570" t="s">
        <v>2671</v>
      </c>
      <c r="D26" s="565">
        <v>2</v>
      </c>
      <c r="E26" s="566">
        <v>1.75</v>
      </c>
      <c r="F26" s="566" t="s">
        <v>1747</v>
      </c>
      <c r="G26" s="567">
        <v>21.54</v>
      </c>
      <c r="H26" s="566">
        <v>66</v>
      </c>
      <c r="I26" s="567">
        <v>14.49</v>
      </c>
      <c r="J26" s="618">
        <f t="shared" si="5"/>
        <v>22.749300000000002</v>
      </c>
      <c r="K26" s="1009"/>
      <c r="L26" s="1006"/>
      <c r="M26" s="1006"/>
      <c r="N26" s="1006"/>
      <c r="O26" s="1006"/>
      <c r="P26" s="1006"/>
      <c r="Q26" s="1006"/>
      <c r="R26" s="1006"/>
      <c r="S26" s="1007"/>
      <c r="T26" s="442">
        <f t="shared" si="2"/>
        <v>0</v>
      </c>
      <c r="U26" s="2">
        <f t="shared" si="3"/>
        <v>0</v>
      </c>
      <c r="V26" s="13">
        <f t="shared" si="4"/>
        <v>0</v>
      </c>
      <c r="W26" s="1640"/>
      <c r="X26" s="1617"/>
      <c r="Y26" s="441" t="str">
        <f t="shared" si="6"/>
        <v/>
      </c>
    </row>
    <row r="27" spans="2:25" ht="19.5" customHeight="1" x14ac:dyDescent="0.25">
      <c r="B27" s="593">
        <v>64015</v>
      </c>
      <c r="C27" s="570" t="s">
        <v>2672</v>
      </c>
      <c r="D27" s="565">
        <v>2</v>
      </c>
      <c r="E27" s="566">
        <v>1</v>
      </c>
      <c r="F27" s="566" t="s">
        <v>1747</v>
      </c>
      <c r="G27" s="567">
        <v>21.54</v>
      </c>
      <c r="H27" s="566">
        <v>100</v>
      </c>
      <c r="I27" s="567">
        <v>18.53</v>
      </c>
      <c r="J27" s="618">
        <f t="shared" si="5"/>
        <v>29.092100000000002</v>
      </c>
      <c r="K27" s="1009"/>
      <c r="L27" s="1006"/>
      <c r="M27" s="1006"/>
      <c r="N27" s="1006"/>
      <c r="O27" s="1006"/>
      <c r="P27" s="1006"/>
      <c r="Q27" s="1006"/>
      <c r="R27" s="1006"/>
      <c r="S27" s="1007"/>
      <c r="T27" s="442">
        <f t="shared" si="2"/>
        <v>0</v>
      </c>
      <c r="U27" s="2">
        <f t="shared" si="3"/>
        <v>0</v>
      </c>
      <c r="V27" s="13">
        <f t="shared" si="4"/>
        <v>0</v>
      </c>
      <c r="W27" s="1640"/>
      <c r="X27" s="1617"/>
      <c r="Y27" s="441" t="str">
        <f t="shared" si="6"/>
        <v/>
      </c>
    </row>
    <row r="28" spans="2:25" ht="19.5" customHeight="1" x14ac:dyDescent="0.25">
      <c r="B28" s="593">
        <v>64630</v>
      </c>
      <c r="C28" s="570" t="s">
        <v>2673</v>
      </c>
      <c r="D28" s="565">
        <v>2</v>
      </c>
      <c r="E28" s="566">
        <v>1.25</v>
      </c>
      <c r="F28" s="566" t="s">
        <v>1747</v>
      </c>
      <c r="G28" s="567">
        <v>21.54</v>
      </c>
      <c r="H28" s="566">
        <v>90</v>
      </c>
      <c r="I28" s="567">
        <v>16.05</v>
      </c>
      <c r="J28" s="618">
        <f t="shared" si="5"/>
        <v>25.198500000000003</v>
      </c>
      <c r="K28" s="1009"/>
      <c r="L28" s="1006"/>
      <c r="M28" s="1006"/>
      <c r="N28" s="1006"/>
      <c r="O28" s="1006"/>
      <c r="P28" s="1006"/>
      <c r="Q28" s="1006"/>
      <c r="R28" s="1006"/>
      <c r="S28" s="1007"/>
      <c r="T28" s="442">
        <f t="shared" si="2"/>
        <v>0</v>
      </c>
      <c r="U28" s="2">
        <f t="shared" si="3"/>
        <v>0</v>
      </c>
      <c r="V28" s="13">
        <f t="shared" si="4"/>
        <v>0</v>
      </c>
      <c r="W28" s="1640"/>
      <c r="X28" s="1617"/>
      <c r="Y28" s="441" t="str">
        <f t="shared" si="6"/>
        <v/>
      </c>
    </row>
    <row r="29" spans="2:25" ht="19.5" customHeight="1" x14ac:dyDescent="0.25">
      <c r="B29" s="593">
        <v>64130</v>
      </c>
      <c r="C29" s="570" t="s">
        <v>2674</v>
      </c>
      <c r="D29" s="565">
        <v>2</v>
      </c>
      <c r="E29" s="566">
        <v>1.25</v>
      </c>
      <c r="F29" s="566" t="s">
        <v>1747</v>
      </c>
      <c r="G29" s="567">
        <v>21.54</v>
      </c>
      <c r="H29" s="566">
        <v>80</v>
      </c>
      <c r="I29" s="567">
        <v>12.93</v>
      </c>
      <c r="J29" s="618">
        <f t="shared" si="5"/>
        <v>20.3001</v>
      </c>
      <c r="K29" s="1009"/>
      <c r="L29" s="1006"/>
      <c r="M29" s="1006"/>
      <c r="N29" s="1006"/>
      <c r="O29" s="1006"/>
      <c r="P29" s="1006"/>
      <c r="Q29" s="1006"/>
      <c r="R29" s="1006"/>
      <c r="S29" s="1007"/>
      <c r="T29" s="442">
        <f t="shared" si="2"/>
        <v>0</v>
      </c>
      <c r="U29" s="2">
        <f t="shared" si="3"/>
        <v>0</v>
      </c>
      <c r="V29" s="13">
        <f t="shared" si="4"/>
        <v>0</v>
      </c>
      <c r="W29" s="1640"/>
      <c r="X29" s="1617"/>
      <c r="Y29" s="441" t="str">
        <f t="shared" si="6"/>
        <v/>
      </c>
    </row>
    <row r="30" spans="2:25" ht="19.5" customHeight="1" x14ac:dyDescent="0.25">
      <c r="B30" s="593">
        <v>64230</v>
      </c>
      <c r="C30" s="570" t="s">
        <v>2675</v>
      </c>
      <c r="D30" s="565">
        <v>2</v>
      </c>
      <c r="E30" s="566">
        <v>1.25</v>
      </c>
      <c r="F30" s="566" t="s">
        <v>1747</v>
      </c>
      <c r="G30" s="567">
        <v>21.54</v>
      </c>
      <c r="H30" s="566">
        <v>72</v>
      </c>
      <c r="I30" s="567">
        <v>12.93</v>
      </c>
      <c r="J30" s="618">
        <f t="shared" si="5"/>
        <v>20.3001</v>
      </c>
      <c r="K30" s="1009"/>
      <c r="L30" s="1006"/>
      <c r="M30" s="1006"/>
      <c r="N30" s="1006"/>
      <c r="O30" s="1006"/>
      <c r="P30" s="1006"/>
      <c r="Q30" s="1006"/>
      <c r="R30" s="1006"/>
      <c r="S30" s="1007"/>
      <c r="T30" s="442">
        <f t="shared" si="2"/>
        <v>0</v>
      </c>
      <c r="U30" s="2">
        <f t="shared" si="3"/>
        <v>0</v>
      </c>
      <c r="V30" s="13">
        <f t="shared" si="4"/>
        <v>0</v>
      </c>
      <c r="W30" s="1640"/>
      <c r="X30" s="1617"/>
      <c r="Y30" s="441" t="str">
        <f t="shared" si="6"/>
        <v/>
      </c>
    </row>
    <row r="31" spans="2:25" ht="19.5" customHeight="1" x14ac:dyDescent="0.25">
      <c r="B31" s="592">
        <v>60438</v>
      </c>
      <c r="C31" s="570" t="s">
        <v>2676</v>
      </c>
      <c r="D31" s="565">
        <v>2</v>
      </c>
      <c r="E31" s="566">
        <v>0</v>
      </c>
      <c r="F31" s="566" t="s">
        <v>1747</v>
      </c>
      <c r="G31" s="567">
        <v>21.54</v>
      </c>
      <c r="H31" s="566">
        <v>80</v>
      </c>
      <c r="I31" s="567">
        <v>16.91</v>
      </c>
      <c r="J31" s="618">
        <f t="shared" si="5"/>
        <v>26.5487</v>
      </c>
      <c r="K31" s="1009"/>
      <c r="L31" s="1006"/>
      <c r="M31" s="1006"/>
      <c r="N31" s="1006"/>
      <c r="O31" s="1006"/>
      <c r="P31" s="1006"/>
      <c r="Q31" s="1006"/>
      <c r="R31" s="1006"/>
      <c r="S31" s="1007"/>
      <c r="T31" s="442">
        <f t="shared" si="2"/>
        <v>0</v>
      </c>
      <c r="U31" s="2">
        <f t="shared" si="3"/>
        <v>0</v>
      </c>
      <c r="V31" s="13">
        <f t="shared" si="4"/>
        <v>0</v>
      </c>
      <c r="W31" s="1640"/>
      <c r="X31" s="1617"/>
      <c r="Y31" s="441" t="str">
        <f t="shared" si="6"/>
        <v/>
      </c>
    </row>
    <row r="32" spans="2:25" ht="19.5" customHeight="1" x14ac:dyDescent="0.25">
      <c r="B32" s="593">
        <v>60425</v>
      </c>
      <c r="C32" s="570" t="s">
        <v>2677</v>
      </c>
      <c r="D32" s="565">
        <v>2</v>
      </c>
      <c r="E32" s="566">
        <v>1.5</v>
      </c>
      <c r="F32" s="566" t="s">
        <v>1747</v>
      </c>
      <c r="G32" s="567">
        <v>21.68</v>
      </c>
      <c r="H32" s="566">
        <v>80</v>
      </c>
      <c r="I32" s="567">
        <v>16.79</v>
      </c>
      <c r="J32" s="618">
        <f t="shared" si="5"/>
        <v>26.360299999999999</v>
      </c>
      <c r="K32" s="1009"/>
      <c r="L32" s="1006"/>
      <c r="M32" s="1006"/>
      <c r="N32" s="1006"/>
      <c r="O32" s="1006"/>
      <c r="P32" s="1006"/>
      <c r="Q32" s="1006"/>
      <c r="R32" s="1006"/>
      <c r="S32" s="1007"/>
      <c r="T32" s="442">
        <f t="shared" si="2"/>
        <v>0</v>
      </c>
      <c r="U32" s="2">
        <f t="shared" si="3"/>
        <v>0</v>
      </c>
      <c r="V32" s="13">
        <f t="shared" si="4"/>
        <v>0</v>
      </c>
      <c r="W32" s="1640"/>
      <c r="X32" s="1617"/>
      <c r="Y32" s="441" t="str">
        <f t="shared" si="6"/>
        <v/>
      </c>
    </row>
    <row r="33" spans="2:25" ht="19.5" customHeight="1" x14ac:dyDescent="0.25">
      <c r="B33" s="593">
        <v>60815</v>
      </c>
      <c r="C33" s="570" t="s">
        <v>2678</v>
      </c>
      <c r="D33" s="565">
        <v>2.25</v>
      </c>
      <c r="E33" s="566">
        <v>1.25</v>
      </c>
      <c r="F33" s="566" t="s">
        <v>1747</v>
      </c>
      <c r="G33" s="567">
        <v>21.54</v>
      </c>
      <c r="H33" s="566">
        <v>80</v>
      </c>
      <c r="I33" s="567">
        <v>16.79</v>
      </c>
      <c r="J33" s="618">
        <f t="shared" si="5"/>
        <v>26.360299999999999</v>
      </c>
      <c r="K33" s="1009"/>
      <c r="L33" s="1006"/>
      <c r="M33" s="1006"/>
      <c r="N33" s="1006"/>
      <c r="O33" s="1006"/>
      <c r="P33" s="1006"/>
      <c r="Q33" s="1006"/>
      <c r="R33" s="1006"/>
      <c r="S33" s="1007"/>
      <c r="T33" s="442">
        <f t="shared" si="2"/>
        <v>0</v>
      </c>
      <c r="U33" s="2">
        <f t="shared" si="3"/>
        <v>0</v>
      </c>
      <c r="V33" s="13">
        <f t="shared" si="4"/>
        <v>0</v>
      </c>
      <c r="W33" s="1640"/>
      <c r="X33" s="1617"/>
      <c r="Y33" s="441" t="str">
        <f t="shared" si="6"/>
        <v/>
      </c>
    </row>
    <row r="34" spans="2:25" ht="19.5" customHeight="1" x14ac:dyDescent="0.25">
      <c r="B34" s="593">
        <v>40011</v>
      </c>
      <c r="C34" s="570" t="s">
        <v>2679</v>
      </c>
      <c r="D34" s="565">
        <v>2</v>
      </c>
      <c r="E34" s="566">
        <v>0</v>
      </c>
      <c r="F34" s="566" t="s">
        <v>1747</v>
      </c>
      <c r="G34" s="567">
        <v>32</v>
      </c>
      <c r="H34" s="566">
        <v>160</v>
      </c>
      <c r="I34" s="567">
        <v>33.72</v>
      </c>
      <c r="J34" s="618">
        <f t="shared" si="5"/>
        <v>52.940399999999997</v>
      </c>
      <c r="K34" s="1009"/>
      <c r="L34" s="1006"/>
      <c r="M34" s="1006"/>
      <c r="N34" s="1006"/>
      <c r="O34" s="1006"/>
      <c r="P34" s="1006"/>
      <c r="Q34" s="1006"/>
      <c r="R34" s="1006"/>
      <c r="S34" s="1007"/>
      <c r="T34" s="442">
        <f t="shared" si="2"/>
        <v>0</v>
      </c>
      <c r="U34" s="2">
        <f t="shared" si="3"/>
        <v>0</v>
      </c>
      <c r="V34" s="13">
        <f t="shared" si="4"/>
        <v>0</v>
      </c>
      <c r="W34" s="1640"/>
      <c r="X34" s="1617"/>
      <c r="Y34" s="441" t="str">
        <f t="shared" si="6"/>
        <v/>
      </c>
    </row>
    <row r="35" spans="2:25" ht="19.5" customHeight="1" x14ac:dyDescent="0.25">
      <c r="B35" s="593">
        <v>50415</v>
      </c>
      <c r="C35" s="570" t="s">
        <v>2680</v>
      </c>
      <c r="D35" s="565">
        <v>2</v>
      </c>
      <c r="E35" s="566">
        <v>1</v>
      </c>
      <c r="F35" s="566" t="s">
        <v>1747</v>
      </c>
      <c r="G35" s="567">
        <v>20.92</v>
      </c>
      <c r="H35" s="566">
        <v>106</v>
      </c>
      <c r="I35" s="567">
        <v>10.35</v>
      </c>
      <c r="J35" s="618">
        <f t="shared" si="5"/>
        <v>16.249500000000001</v>
      </c>
      <c r="K35" s="1009"/>
      <c r="L35" s="1006"/>
      <c r="M35" s="1006"/>
      <c r="N35" s="1006"/>
      <c r="O35" s="1006"/>
      <c r="P35" s="1006"/>
      <c r="Q35" s="1006"/>
      <c r="R35" s="1006"/>
      <c r="S35" s="1007"/>
      <c r="T35" s="442">
        <f t="shared" si="2"/>
        <v>0</v>
      </c>
      <c r="U35" s="2">
        <f t="shared" si="3"/>
        <v>0</v>
      </c>
      <c r="V35" s="13">
        <f t="shared" si="4"/>
        <v>0</v>
      </c>
      <c r="W35" s="1640"/>
      <c r="X35" s="1617"/>
      <c r="Y35" s="441" t="str">
        <f>IF($J$65="","",$J$65/I35)</f>
        <v/>
      </c>
    </row>
    <row r="36" spans="2:25" ht="19.5" customHeight="1" x14ac:dyDescent="0.25">
      <c r="B36" s="593">
        <v>50515</v>
      </c>
      <c r="C36" s="570" t="s">
        <v>2681</v>
      </c>
      <c r="D36" s="565">
        <v>1</v>
      </c>
      <c r="E36" s="566">
        <v>5</v>
      </c>
      <c r="F36" s="566" t="s">
        <v>1747</v>
      </c>
      <c r="G36" s="567">
        <v>20.92</v>
      </c>
      <c r="H36" s="566">
        <v>200</v>
      </c>
      <c r="I36" s="567">
        <v>10.35</v>
      </c>
      <c r="J36" s="618">
        <f t="shared" si="5"/>
        <v>16.249500000000001</v>
      </c>
      <c r="K36" s="1009"/>
      <c r="L36" s="1006"/>
      <c r="M36" s="1006"/>
      <c r="N36" s="1006"/>
      <c r="O36" s="1006"/>
      <c r="P36" s="1006"/>
      <c r="Q36" s="1006"/>
      <c r="R36" s="1006"/>
      <c r="S36" s="1007"/>
      <c r="T36" s="442">
        <f t="shared" si="2"/>
        <v>0</v>
      </c>
      <c r="U36" s="2">
        <f t="shared" si="3"/>
        <v>0</v>
      </c>
      <c r="V36" s="13">
        <f t="shared" si="4"/>
        <v>0</v>
      </c>
      <c r="W36" s="1640"/>
      <c r="X36" s="1617"/>
      <c r="Y36" s="441" t="str">
        <f t="shared" si="6"/>
        <v/>
      </c>
    </row>
    <row r="37" spans="2:25" ht="19.5" customHeight="1" x14ac:dyDescent="0.25">
      <c r="B37" s="593">
        <v>50011</v>
      </c>
      <c r="C37" s="570" t="s">
        <v>2682</v>
      </c>
      <c r="D37" s="565">
        <v>2</v>
      </c>
      <c r="E37" s="566">
        <v>1</v>
      </c>
      <c r="F37" s="566" t="s">
        <v>1747</v>
      </c>
      <c r="G37" s="567">
        <v>20.84</v>
      </c>
      <c r="H37" s="566">
        <v>106</v>
      </c>
      <c r="I37" s="567">
        <v>10.35</v>
      </c>
      <c r="J37" s="618">
        <f t="shared" si="5"/>
        <v>16.249500000000001</v>
      </c>
      <c r="K37" s="1009"/>
      <c r="L37" s="1006"/>
      <c r="M37" s="1006"/>
      <c r="N37" s="1006"/>
      <c r="O37" s="1006"/>
      <c r="P37" s="1006"/>
      <c r="Q37" s="1006"/>
      <c r="R37" s="1006"/>
      <c r="S37" s="1007"/>
      <c r="T37" s="442">
        <f t="shared" si="2"/>
        <v>0</v>
      </c>
      <c r="U37" s="2">
        <f t="shared" si="3"/>
        <v>0</v>
      </c>
      <c r="V37" s="13">
        <f t="shared" si="4"/>
        <v>0</v>
      </c>
      <c r="W37" s="1640"/>
      <c r="X37" s="1617"/>
      <c r="Y37" s="441" t="str">
        <f t="shared" si="6"/>
        <v/>
      </c>
    </row>
    <row r="38" spans="2:25" ht="19.5" customHeight="1" x14ac:dyDescent="0.25">
      <c r="B38" s="593">
        <v>40015</v>
      </c>
      <c r="C38" s="570" t="s">
        <v>2683</v>
      </c>
      <c r="D38" s="565">
        <v>2</v>
      </c>
      <c r="E38" s="566">
        <v>1</v>
      </c>
      <c r="F38" s="566" t="s">
        <v>1747</v>
      </c>
      <c r="G38" s="567">
        <v>20.92</v>
      </c>
      <c r="H38" s="566">
        <v>106</v>
      </c>
      <c r="I38" s="567">
        <v>10.35</v>
      </c>
      <c r="J38" s="618">
        <f t="shared" si="5"/>
        <v>16.249500000000001</v>
      </c>
      <c r="K38" s="1009"/>
      <c r="L38" s="1006"/>
      <c r="M38" s="1006"/>
      <c r="N38" s="1006"/>
      <c r="O38" s="1006"/>
      <c r="P38" s="1006"/>
      <c r="Q38" s="1006"/>
      <c r="R38" s="1006"/>
      <c r="S38" s="1007"/>
      <c r="T38" s="442">
        <f t="shared" si="2"/>
        <v>0</v>
      </c>
      <c r="U38" s="2">
        <f t="shared" si="3"/>
        <v>0</v>
      </c>
      <c r="V38" s="13">
        <f t="shared" si="4"/>
        <v>0</v>
      </c>
      <c r="W38" s="1640"/>
      <c r="X38" s="1617"/>
      <c r="Y38" s="441" t="str">
        <f t="shared" si="6"/>
        <v/>
      </c>
    </row>
    <row r="39" spans="2:25" ht="19.5" customHeight="1" x14ac:dyDescent="0.25">
      <c r="B39" s="593">
        <v>43015</v>
      </c>
      <c r="C39" s="570" t="s">
        <v>2684</v>
      </c>
      <c r="D39" s="565">
        <v>2</v>
      </c>
      <c r="E39" s="566">
        <v>1</v>
      </c>
      <c r="F39" s="566" t="s">
        <v>1747</v>
      </c>
      <c r="G39" s="567">
        <v>21.92</v>
      </c>
      <c r="H39" s="566">
        <v>106</v>
      </c>
      <c r="I39" s="567">
        <v>10.35</v>
      </c>
      <c r="J39" s="618">
        <f t="shared" si="5"/>
        <v>16.249500000000001</v>
      </c>
      <c r="K39" s="1009"/>
      <c r="L39" s="1006"/>
      <c r="M39" s="1006"/>
      <c r="N39" s="1006"/>
      <c r="O39" s="1006"/>
      <c r="P39" s="1006"/>
      <c r="Q39" s="1006"/>
      <c r="R39" s="1006"/>
      <c r="S39" s="1007"/>
      <c r="T39" s="442">
        <f t="shared" si="2"/>
        <v>0</v>
      </c>
      <c r="U39" s="2">
        <f t="shared" si="3"/>
        <v>0</v>
      </c>
      <c r="V39" s="13">
        <f t="shared" si="4"/>
        <v>0</v>
      </c>
      <c r="W39" s="1640"/>
      <c r="X39" s="1617"/>
      <c r="Y39" s="441" t="str">
        <f t="shared" si="6"/>
        <v/>
      </c>
    </row>
    <row r="40" spans="2:25" ht="19.5" customHeight="1" x14ac:dyDescent="0.25">
      <c r="B40" s="593">
        <v>46015</v>
      </c>
      <c r="C40" s="570" t="s">
        <v>2671</v>
      </c>
      <c r="D40" s="565">
        <v>2</v>
      </c>
      <c r="E40" s="566">
        <v>1</v>
      </c>
      <c r="F40" s="566" t="s">
        <v>1747</v>
      </c>
      <c r="G40" s="567">
        <v>20.92</v>
      </c>
      <c r="H40" s="566">
        <v>106</v>
      </c>
      <c r="I40" s="567">
        <v>10.35</v>
      </c>
      <c r="J40" s="618">
        <f t="shared" si="5"/>
        <v>16.249500000000001</v>
      </c>
      <c r="K40" s="1009"/>
      <c r="L40" s="1006"/>
      <c r="M40" s="1006"/>
      <c r="N40" s="1006"/>
      <c r="O40" s="1006"/>
      <c r="P40" s="1006"/>
      <c r="Q40" s="1006"/>
      <c r="R40" s="1006"/>
      <c r="S40" s="1007"/>
      <c r="T40" s="442">
        <f t="shared" si="2"/>
        <v>0</v>
      </c>
      <c r="U40" s="2">
        <f t="shared" si="3"/>
        <v>0</v>
      </c>
      <c r="V40" s="13">
        <f t="shared" si="4"/>
        <v>0</v>
      </c>
      <c r="W40" s="1640"/>
      <c r="X40" s="1617"/>
      <c r="Y40" s="441" t="str">
        <f>IF($J$65="","",$J$65/I40)</f>
        <v/>
      </c>
    </row>
    <row r="41" spans="2:25" ht="19.5" customHeight="1" x14ac:dyDescent="0.25">
      <c r="B41" s="593">
        <v>34007</v>
      </c>
      <c r="C41" s="570" t="s">
        <v>2685</v>
      </c>
      <c r="D41" s="565">
        <v>2</v>
      </c>
      <c r="E41" s="566">
        <v>0</v>
      </c>
      <c r="F41" s="566" t="s">
        <v>1747</v>
      </c>
      <c r="G41" s="567">
        <v>31.85</v>
      </c>
      <c r="H41" s="566">
        <v>115</v>
      </c>
      <c r="I41" s="567">
        <v>28.8</v>
      </c>
      <c r="J41" s="618">
        <f t="shared" si="5"/>
        <v>45.216000000000001</v>
      </c>
      <c r="K41" s="1009"/>
      <c r="L41" s="1006"/>
      <c r="M41" s="1006"/>
      <c r="N41" s="1006"/>
      <c r="O41" s="1006"/>
      <c r="P41" s="1006"/>
      <c r="Q41" s="1006"/>
      <c r="R41" s="1006"/>
      <c r="S41" s="1007"/>
      <c r="T41" s="442">
        <f t="shared" si="2"/>
        <v>0</v>
      </c>
      <c r="U41" s="2">
        <f t="shared" si="3"/>
        <v>0</v>
      </c>
      <c r="V41" s="13">
        <f t="shared" si="4"/>
        <v>0</v>
      </c>
      <c r="W41" s="1640"/>
      <c r="X41" s="1617"/>
      <c r="Y41" s="441" t="str">
        <f t="shared" si="6"/>
        <v/>
      </c>
    </row>
    <row r="42" spans="2:25" ht="19.5" customHeight="1" x14ac:dyDescent="0.25">
      <c r="B42" s="593">
        <v>67630</v>
      </c>
      <c r="C42" s="570" t="s">
        <v>2686</v>
      </c>
      <c r="D42" s="565">
        <v>2</v>
      </c>
      <c r="E42" s="566">
        <v>1.5</v>
      </c>
      <c r="F42" s="566" t="s">
        <v>1747</v>
      </c>
      <c r="G42" s="567">
        <v>21.54</v>
      </c>
      <c r="H42" s="566">
        <v>72</v>
      </c>
      <c r="I42" s="567">
        <v>16.73</v>
      </c>
      <c r="J42" s="618">
        <f t="shared" si="5"/>
        <v>26.266100000000002</v>
      </c>
      <c r="K42" s="1009"/>
      <c r="L42" s="1006"/>
      <c r="M42" s="1006"/>
      <c r="N42" s="1006"/>
      <c r="O42" s="1006"/>
      <c r="P42" s="1006"/>
      <c r="Q42" s="1006"/>
      <c r="R42" s="1006"/>
      <c r="S42" s="1007"/>
      <c r="T42" s="442">
        <f t="shared" si="2"/>
        <v>0</v>
      </c>
      <c r="U42" s="2">
        <f t="shared" si="3"/>
        <v>0</v>
      </c>
      <c r="V42" s="13">
        <f t="shared" si="4"/>
        <v>0</v>
      </c>
      <c r="W42" s="1640"/>
      <c r="X42" s="1617"/>
      <c r="Y42" s="441" t="str">
        <f t="shared" si="6"/>
        <v/>
      </c>
    </row>
    <row r="43" spans="2:25" ht="19.5" customHeight="1" x14ac:dyDescent="0.25">
      <c r="B43" s="593">
        <v>63250</v>
      </c>
      <c r="C43" s="570" t="s">
        <v>2687</v>
      </c>
      <c r="D43" s="565">
        <v>2</v>
      </c>
      <c r="E43" s="566">
        <v>1.75</v>
      </c>
      <c r="F43" s="566" t="s">
        <v>1747</v>
      </c>
      <c r="G43" s="567">
        <v>21.54</v>
      </c>
      <c r="H43" s="566">
        <v>66</v>
      </c>
      <c r="I43" s="567">
        <v>14.49</v>
      </c>
      <c r="J43" s="618">
        <f t="shared" si="5"/>
        <v>22.749300000000002</v>
      </c>
      <c r="K43" s="1009"/>
      <c r="L43" s="1006"/>
      <c r="M43" s="1006"/>
      <c r="N43" s="1006"/>
      <c r="O43" s="1006"/>
      <c r="P43" s="1006"/>
      <c r="Q43" s="1006"/>
      <c r="R43" s="1006"/>
      <c r="S43" s="1007"/>
      <c r="T43" s="442">
        <f t="shared" si="2"/>
        <v>0</v>
      </c>
      <c r="U43" s="2">
        <f t="shared" si="3"/>
        <v>0</v>
      </c>
      <c r="V43" s="13">
        <f t="shared" si="4"/>
        <v>0</v>
      </c>
      <c r="W43" s="1640"/>
      <c r="X43" s="1617"/>
      <c r="Y43" s="441" t="str">
        <f t="shared" si="6"/>
        <v/>
      </c>
    </row>
    <row r="44" spans="2:25" ht="19.5" customHeight="1" x14ac:dyDescent="0.25">
      <c r="B44" s="593">
        <v>60625</v>
      </c>
      <c r="C44" s="570" t="s">
        <v>2688</v>
      </c>
      <c r="D44" s="565">
        <v>2</v>
      </c>
      <c r="E44" s="566">
        <v>1.5</v>
      </c>
      <c r="F44" s="566" t="s">
        <v>1747</v>
      </c>
      <c r="G44" s="567">
        <v>21.68</v>
      </c>
      <c r="H44" s="566">
        <v>80</v>
      </c>
      <c r="I44" s="567">
        <v>16.79</v>
      </c>
      <c r="J44" s="618">
        <f t="shared" si="5"/>
        <v>26.360299999999999</v>
      </c>
      <c r="K44" s="1009"/>
      <c r="L44" s="1006"/>
      <c r="M44" s="1006"/>
      <c r="N44" s="1006"/>
      <c r="O44" s="1006"/>
      <c r="P44" s="1006"/>
      <c r="Q44" s="1006"/>
      <c r="R44" s="1006"/>
      <c r="S44" s="1007"/>
      <c r="T44" s="442">
        <f t="shared" si="2"/>
        <v>0</v>
      </c>
      <c r="U44" s="2">
        <f t="shared" si="3"/>
        <v>0</v>
      </c>
      <c r="V44" s="13">
        <f t="shared" si="4"/>
        <v>0</v>
      </c>
      <c r="W44" s="1640"/>
      <c r="X44" s="1617"/>
      <c r="Y44" s="441" t="str">
        <f t="shared" si="6"/>
        <v/>
      </c>
    </row>
    <row r="45" spans="2:25" ht="19.5" customHeight="1" x14ac:dyDescent="0.25">
      <c r="B45" s="593">
        <v>62615</v>
      </c>
      <c r="C45" s="570" t="s">
        <v>2689</v>
      </c>
      <c r="D45" s="565">
        <v>2.25</v>
      </c>
      <c r="E45" s="566">
        <v>1.25</v>
      </c>
      <c r="F45" s="566" t="s">
        <v>1747</v>
      </c>
      <c r="G45" s="567">
        <v>21.54</v>
      </c>
      <c r="H45" s="566">
        <v>80</v>
      </c>
      <c r="I45" s="567">
        <v>16.79</v>
      </c>
      <c r="J45" s="618">
        <f t="shared" si="5"/>
        <v>26.360299999999999</v>
      </c>
      <c r="K45" s="1009"/>
      <c r="L45" s="1006"/>
      <c r="M45" s="1006"/>
      <c r="N45" s="1006"/>
      <c r="O45" s="1006"/>
      <c r="P45" s="1006"/>
      <c r="Q45" s="1006"/>
      <c r="R45" s="1006"/>
      <c r="S45" s="1007"/>
      <c r="T45" s="442">
        <f t="shared" si="2"/>
        <v>0</v>
      </c>
      <c r="U45" s="2">
        <f t="shared" si="3"/>
        <v>0</v>
      </c>
      <c r="V45" s="13">
        <f t="shared" si="4"/>
        <v>0</v>
      </c>
      <c r="W45" s="1640"/>
      <c r="X45" s="1617"/>
      <c r="Y45" s="441" t="str">
        <f t="shared" si="6"/>
        <v/>
      </c>
    </row>
    <row r="46" spans="2:25" ht="19.5" customHeight="1" x14ac:dyDescent="0.25">
      <c r="B46" s="593">
        <v>60738</v>
      </c>
      <c r="C46" s="570" t="s">
        <v>2690</v>
      </c>
      <c r="D46" s="565">
        <v>2</v>
      </c>
      <c r="E46" s="566">
        <v>0</v>
      </c>
      <c r="F46" s="566" t="s">
        <v>1747</v>
      </c>
      <c r="G46" s="567">
        <v>21.54</v>
      </c>
      <c r="H46" s="566">
        <v>80</v>
      </c>
      <c r="I46" s="567">
        <v>16.91</v>
      </c>
      <c r="J46" s="618">
        <f t="shared" si="5"/>
        <v>26.5487</v>
      </c>
      <c r="K46" s="963"/>
      <c r="L46" s="964"/>
      <c r="M46" s="964"/>
      <c r="N46" s="964"/>
      <c r="O46" s="964"/>
      <c r="P46" s="964"/>
      <c r="Q46" s="964"/>
      <c r="R46" s="964"/>
      <c r="S46" s="996"/>
      <c r="T46" s="442">
        <f t="shared" si="2"/>
        <v>0</v>
      </c>
      <c r="U46" s="2">
        <f t="shared" si="3"/>
        <v>0</v>
      </c>
      <c r="V46" s="13">
        <f t="shared" si="4"/>
        <v>0</v>
      </c>
      <c r="W46" s="1640"/>
      <c r="X46" s="1617"/>
      <c r="Y46" s="441" t="str">
        <f t="shared" si="6"/>
        <v/>
      </c>
    </row>
    <row r="47" spans="2:25" ht="19.5" customHeight="1" x14ac:dyDescent="0.25">
      <c r="B47" s="593">
        <v>62915</v>
      </c>
      <c r="C47" s="570" t="s">
        <v>2691</v>
      </c>
      <c r="D47" s="565">
        <v>2</v>
      </c>
      <c r="E47" s="566">
        <v>1</v>
      </c>
      <c r="F47" s="566" t="s">
        <v>1747</v>
      </c>
      <c r="G47" s="567">
        <v>21.54</v>
      </c>
      <c r="H47" s="566">
        <v>160</v>
      </c>
      <c r="I47" s="567">
        <v>16.79</v>
      </c>
      <c r="J47" s="618">
        <f t="shared" si="5"/>
        <v>26.360299999999999</v>
      </c>
      <c r="K47" s="963"/>
      <c r="L47" s="964"/>
      <c r="M47" s="964"/>
      <c r="N47" s="964"/>
      <c r="O47" s="964"/>
      <c r="P47" s="964"/>
      <c r="Q47" s="964"/>
      <c r="R47" s="964"/>
      <c r="S47" s="996"/>
      <c r="T47" s="442">
        <f t="shared" si="2"/>
        <v>0</v>
      </c>
      <c r="U47" s="2">
        <f t="shared" si="3"/>
        <v>0</v>
      </c>
      <c r="V47" s="13">
        <f t="shared" si="4"/>
        <v>0</v>
      </c>
      <c r="W47" s="1640"/>
      <c r="X47" s="1617"/>
      <c r="Y47" s="441" t="str">
        <f t="shared" si="6"/>
        <v/>
      </c>
    </row>
    <row r="48" spans="2:25" ht="19.5" customHeight="1" thickBot="1" x14ac:dyDescent="0.3">
      <c r="B48" s="593">
        <v>62005</v>
      </c>
      <c r="C48" s="570" t="s">
        <v>2692</v>
      </c>
      <c r="D48" s="565">
        <v>2</v>
      </c>
      <c r="E48" s="566">
        <v>0</v>
      </c>
      <c r="F48" s="566" t="s">
        <v>1747</v>
      </c>
      <c r="G48" s="567">
        <v>21.54</v>
      </c>
      <c r="H48" s="566">
        <v>106</v>
      </c>
      <c r="I48" s="567">
        <v>22.55</v>
      </c>
      <c r="J48" s="618">
        <f t="shared" si="5"/>
        <v>35.403500000000001</v>
      </c>
      <c r="K48" s="963"/>
      <c r="L48" s="964"/>
      <c r="M48" s="964"/>
      <c r="N48" s="964"/>
      <c r="O48" s="964"/>
      <c r="P48" s="964"/>
      <c r="Q48" s="964"/>
      <c r="R48" s="964"/>
      <c r="S48" s="996"/>
      <c r="T48" s="442">
        <f t="shared" si="2"/>
        <v>0</v>
      </c>
      <c r="U48" s="2">
        <f t="shared" si="3"/>
        <v>0</v>
      </c>
      <c r="V48" s="329">
        <f t="shared" si="4"/>
        <v>0</v>
      </c>
      <c r="W48" s="1641"/>
      <c r="X48" s="1642"/>
      <c r="Y48" s="441" t="str">
        <f>IF($J$65="","",$J$65/I48)</f>
        <v/>
      </c>
    </row>
    <row r="49" spans="2:25" ht="19.5" customHeight="1" thickBot="1" x14ac:dyDescent="0.3">
      <c r="B49" s="1635" t="s">
        <v>1824</v>
      </c>
      <c r="C49" s="1636"/>
      <c r="D49" s="1636"/>
      <c r="E49" s="1636"/>
      <c r="F49" s="1636"/>
      <c r="G49" s="1636"/>
      <c r="H49" s="1636"/>
      <c r="I49" s="1636"/>
      <c r="J49" s="1636"/>
      <c r="K49" s="1636"/>
      <c r="L49" s="1636"/>
      <c r="M49" s="1636"/>
      <c r="N49" s="1636"/>
      <c r="O49" s="1636"/>
      <c r="P49" s="1636"/>
      <c r="Q49" s="1636"/>
      <c r="R49" s="1636"/>
      <c r="S49" s="1636"/>
      <c r="T49" s="1636">
        <f t="shared" si="2"/>
        <v>0</v>
      </c>
      <c r="U49" s="1636">
        <f t="shared" si="3"/>
        <v>0</v>
      </c>
      <c r="V49" s="1637">
        <f t="shared" si="4"/>
        <v>0</v>
      </c>
      <c r="W49" s="1637"/>
      <c r="X49" s="1613"/>
      <c r="Y49" s="444"/>
    </row>
    <row r="50" spans="2:25" ht="19.5" customHeight="1" x14ac:dyDescent="0.25">
      <c r="B50" s="846">
        <v>64640</v>
      </c>
      <c r="C50" s="591" t="s">
        <v>2693</v>
      </c>
      <c r="D50" s="559">
        <v>2</v>
      </c>
      <c r="E50" s="560">
        <v>1</v>
      </c>
      <c r="F50" s="560" t="s">
        <v>1747</v>
      </c>
      <c r="G50" s="561">
        <v>21.54</v>
      </c>
      <c r="H50" s="560">
        <v>69</v>
      </c>
      <c r="I50" s="561">
        <v>34.75</v>
      </c>
      <c r="J50" s="580">
        <f t="shared" ref="J50:J55" si="7">+$S$7*I50</f>
        <v>54.557500000000005</v>
      </c>
      <c r="K50" s="978"/>
      <c r="L50" s="979"/>
      <c r="M50" s="979"/>
      <c r="N50" s="979"/>
      <c r="O50" s="979"/>
      <c r="P50" s="979"/>
      <c r="Q50" s="979"/>
      <c r="R50" s="979"/>
      <c r="S50" s="994"/>
      <c r="T50" s="480">
        <f t="shared" si="2"/>
        <v>0</v>
      </c>
      <c r="U50" s="3">
        <f t="shared" si="3"/>
        <v>0</v>
      </c>
      <c r="V50" s="328">
        <f t="shared" si="4"/>
        <v>0</v>
      </c>
      <c r="W50" s="1638" t="s">
        <v>1695</v>
      </c>
      <c r="X50" s="1639"/>
      <c r="Y50" s="441" t="str">
        <f>IF($J$66="","",$J$66/I50)</f>
        <v/>
      </c>
    </row>
    <row r="51" spans="2:25" ht="19.5" customHeight="1" x14ac:dyDescent="0.25">
      <c r="B51" s="593">
        <v>59490</v>
      </c>
      <c r="C51" s="570" t="s">
        <v>2694</v>
      </c>
      <c r="D51" s="565">
        <v>2</v>
      </c>
      <c r="E51" s="566">
        <v>0</v>
      </c>
      <c r="F51" s="566" t="s">
        <v>1747</v>
      </c>
      <c r="G51" s="567">
        <v>20.8</v>
      </c>
      <c r="H51" s="566">
        <v>213</v>
      </c>
      <c r="I51" s="567">
        <v>38.799999999999997</v>
      </c>
      <c r="J51" s="618">
        <f t="shared" si="7"/>
        <v>60.915999999999997</v>
      </c>
      <c r="K51" s="1009"/>
      <c r="L51" s="1006"/>
      <c r="M51" s="1006"/>
      <c r="N51" s="1006"/>
      <c r="O51" s="1006"/>
      <c r="P51" s="1006"/>
      <c r="Q51" s="1006"/>
      <c r="R51" s="1006"/>
      <c r="S51" s="1007"/>
      <c r="T51" s="446">
        <f t="shared" si="2"/>
        <v>0</v>
      </c>
      <c r="U51" s="7">
        <f t="shared" si="3"/>
        <v>0</v>
      </c>
      <c r="V51" s="11">
        <f t="shared" si="4"/>
        <v>0</v>
      </c>
      <c r="W51" s="1640"/>
      <c r="X51" s="1617"/>
      <c r="Y51" s="441" t="str">
        <f t="shared" ref="Y51:Y55" si="8">IF($J$66="","",$J$66/I51)</f>
        <v/>
      </c>
    </row>
    <row r="52" spans="2:25" ht="19.5" customHeight="1" x14ac:dyDescent="0.25">
      <c r="B52" s="592">
        <v>64019</v>
      </c>
      <c r="C52" s="570" t="s">
        <v>2695</v>
      </c>
      <c r="D52" s="565">
        <v>2</v>
      </c>
      <c r="E52" s="566">
        <v>2</v>
      </c>
      <c r="F52" s="566" t="s">
        <v>1747</v>
      </c>
      <c r="G52" s="567">
        <v>31.44</v>
      </c>
      <c r="H52" s="566">
        <v>120</v>
      </c>
      <c r="I52" s="567">
        <v>17.86</v>
      </c>
      <c r="J52" s="618">
        <f t="shared" si="7"/>
        <v>28.040199999999999</v>
      </c>
      <c r="K52" s="1009"/>
      <c r="L52" s="1006"/>
      <c r="M52" s="1006"/>
      <c r="N52" s="1006"/>
      <c r="O52" s="1006"/>
      <c r="P52" s="1006"/>
      <c r="Q52" s="1006"/>
      <c r="R52" s="1006"/>
      <c r="S52" s="1007"/>
      <c r="T52" s="446">
        <f t="shared" si="2"/>
        <v>0</v>
      </c>
      <c r="U52" s="7">
        <f t="shared" si="3"/>
        <v>0</v>
      </c>
      <c r="V52" s="11">
        <f t="shared" si="4"/>
        <v>0</v>
      </c>
      <c r="W52" s="1640"/>
      <c r="X52" s="1617"/>
      <c r="Y52" s="441" t="str">
        <f t="shared" si="8"/>
        <v/>
      </c>
    </row>
    <row r="53" spans="2:25" ht="19.5" customHeight="1" x14ac:dyDescent="0.25">
      <c r="B53" s="593">
        <v>64020</v>
      </c>
      <c r="C53" s="570" t="s">
        <v>2696</v>
      </c>
      <c r="D53" s="565">
        <v>1.25</v>
      </c>
      <c r="E53" s="566">
        <v>1.25</v>
      </c>
      <c r="F53" s="566" t="s">
        <v>1747</v>
      </c>
      <c r="G53" s="567">
        <v>31.44</v>
      </c>
      <c r="H53" s="566">
        <v>179</v>
      </c>
      <c r="I53" s="567">
        <v>16.73</v>
      </c>
      <c r="J53" s="618">
        <f t="shared" si="7"/>
        <v>26.266100000000002</v>
      </c>
      <c r="K53" s="1009"/>
      <c r="L53" s="1006"/>
      <c r="M53" s="1006"/>
      <c r="N53" s="1006"/>
      <c r="O53" s="1006"/>
      <c r="P53" s="1006"/>
      <c r="Q53" s="1006"/>
      <c r="R53" s="1006"/>
      <c r="S53" s="1007"/>
      <c r="T53" s="446">
        <f t="shared" si="2"/>
        <v>0</v>
      </c>
      <c r="U53" s="7">
        <f t="shared" si="3"/>
        <v>0</v>
      </c>
      <c r="V53" s="11">
        <f t="shared" si="4"/>
        <v>0</v>
      </c>
      <c r="W53" s="1640"/>
      <c r="X53" s="1617"/>
      <c r="Y53" s="441" t="str">
        <f>IF($J$66="","",$J$66/I53)</f>
        <v/>
      </c>
    </row>
    <row r="54" spans="2:25" ht="19.5" customHeight="1" x14ac:dyDescent="0.25">
      <c r="B54" s="593">
        <v>28809</v>
      </c>
      <c r="C54" s="570" t="s">
        <v>2697</v>
      </c>
      <c r="D54" s="565">
        <v>2</v>
      </c>
      <c r="E54" s="566">
        <v>0</v>
      </c>
      <c r="F54" s="566" t="s">
        <v>1747</v>
      </c>
      <c r="G54" s="567">
        <v>21.54</v>
      </c>
      <c r="H54" s="566">
        <v>106</v>
      </c>
      <c r="I54" s="567">
        <v>35.729999999999997</v>
      </c>
      <c r="J54" s="618">
        <f t="shared" si="7"/>
        <v>56.0961</v>
      </c>
      <c r="K54" s="1009"/>
      <c r="L54" s="1006"/>
      <c r="M54" s="1006"/>
      <c r="N54" s="1006"/>
      <c r="O54" s="1006"/>
      <c r="P54" s="1006"/>
      <c r="Q54" s="1006"/>
      <c r="R54" s="1006"/>
      <c r="S54" s="1007"/>
      <c r="T54" s="446">
        <f t="shared" si="2"/>
        <v>0</v>
      </c>
      <c r="U54" s="7">
        <f t="shared" si="3"/>
        <v>0</v>
      </c>
      <c r="V54" s="11">
        <f t="shared" si="4"/>
        <v>0</v>
      </c>
      <c r="W54" s="1640"/>
      <c r="X54" s="1617"/>
      <c r="Y54" s="441" t="str">
        <f t="shared" si="8"/>
        <v/>
      </c>
    </row>
    <row r="55" spans="2:25" ht="19.5" customHeight="1" thickBot="1" x14ac:dyDescent="0.3">
      <c r="B55" s="717">
        <v>34009</v>
      </c>
      <c r="C55" s="583" t="s">
        <v>2698</v>
      </c>
      <c r="D55" s="584">
        <v>2.5</v>
      </c>
      <c r="E55" s="585">
        <v>0</v>
      </c>
      <c r="F55" s="585" t="s">
        <v>1747</v>
      </c>
      <c r="G55" s="587">
        <v>31.99</v>
      </c>
      <c r="H55" s="585">
        <v>128</v>
      </c>
      <c r="I55" s="587">
        <v>26.38</v>
      </c>
      <c r="J55" s="620">
        <f t="shared" si="7"/>
        <v>41.416600000000003</v>
      </c>
      <c r="K55" s="1010"/>
      <c r="L55" s="1011"/>
      <c r="M55" s="1011"/>
      <c r="N55" s="1011"/>
      <c r="O55" s="1011"/>
      <c r="P55" s="1011"/>
      <c r="Q55" s="1011"/>
      <c r="R55" s="1011"/>
      <c r="S55" s="1012"/>
      <c r="T55" s="533">
        <f t="shared" si="2"/>
        <v>0</v>
      </c>
      <c r="U55" s="21">
        <f t="shared" si="3"/>
        <v>0</v>
      </c>
      <c r="V55" s="1159">
        <f t="shared" si="4"/>
        <v>0</v>
      </c>
      <c r="W55" s="1766"/>
      <c r="X55" s="1619"/>
      <c r="Y55" s="495" t="str">
        <f t="shared" si="8"/>
        <v/>
      </c>
    </row>
    <row r="56" spans="2:25" ht="23.85" customHeight="1" thickTop="1" x14ac:dyDescent="0.25">
      <c r="B56" s="1514" t="s">
        <v>1830</v>
      </c>
      <c r="C56" s="1515"/>
      <c r="D56" s="1515"/>
      <c r="E56" s="1515"/>
      <c r="F56" s="1515"/>
      <c r="G56" s="1515"/>
      <c r="H56" s="1515"/>
      <c r="I56" s="1515"/>
      <c r="J56" s="1515"/>
      <c r="K56" s="1515"/>
      <c r="L56" s="1515"/>
      <c r="M56" s="1515"/>
      <c r="N56" s="1515"/>
      <c r="O56" s="1515"/>
      <c r="P56" s="1515"/>
      <c r="Q56" s="1515"/>
      <c r="R56" s="1515" t="s">
        <v>1831</v>
      </c>
      <c r="S56" s="1515"/>
      <c r="T56" s="1515"/>
      <c r="U56" s="1515"/>
      <c r="V56" s="1515"/>
      <c r="W56" s="1515"/>
      <c r="X56" s="1516"/>
    </row>
    <row r="57" spans="2:25" ht="23.85" customHeight="1" x14ac:dyDescent="0.25">
      <c r="B57" s="1514"/>
      <c r="C57" s="1515"/>
      <c r="D57" s="1515"/>
      <c r="E57" s="1515"/>
      <c r="F57" s="1515"/>
      <c r="G57" s="1515"/>
      <c r="H57" s="1515"/>
      <c r="I57" s="1515"/>
      <c r="J57" s="1515"/>
      <c r="K57" s="1515"/>
      <c r="L57" s="1515"/>
      <c r="M57" s="1515"/>
      <c r="N57" s="1515"/>
      <c r="O57" s="1515"/>
      <c r="P57" s="1515"/>
      <c r="Q57" s="1515"/>
      <c r="R57" s="1515"/>
      <c r="S57" s="1515"/>
      <c r="T57" s="1515"/>
      <c r="U57" s="1515"/>
      <c r="V57" s="1515"/>
      <c r="W57" s="1515"/>
      <c r="X57" s="1516"/>
    </row>
    <row r="58" spans="2:25" ht="0.75" customHeight="1" x14ac:dyDescent="0.25">
      <c r="B58" s="448"/>
      <c r="C58" s="449"/>
      <c r="D58" s="449"/>
      <c r="E58" s="449"/>
      <c r="F58" s="449"/>
      <c r="G58" s="449"/>
      <c r="H58" s="449"/>
      <c r="I58" s="449"/>
      <c r="J58" s="450"/>
      <c r="K58" s="449"/>
      <c r="L58" s="449"/>
      <c r="M58" s="449"/>
      <c r="N58" s="449"/>
      <c r="O58" s="449"/>
      <c r="P58" s="449"/>
      <c r="Q58" s="449"/>
      <c r="R58" s="449"/>
      <c r="S58" s="449"/>
      <c r="T58" s="449"/>
      <c r="U58" s="449"/>
      <c r="V58" s="449"/>
      <c r="W58" s="449"/>
      <c r="X58" s="451"/>
    </row>
    <row r="59" spans="2:25" ht="54" customHeight="1" thickBot="1" x14ac:dyDescent="0.3">
      <c r="B59" s="1517"/>
      <c r="C59" s="1518"/>
      <c r="D59" s="1518"/>
      <c r="E59" s="1518"/>
      <c r="F59" s="1518"/>
      <c r="G59" s="1518"/>
      <c r="H59" s="1518"/>
      <c r="I59" s="1518"/>
      <c r="J59" s="1518"/>
      <c r="K59" s="1518"/>
      <c r="L59" s="1518"/>
      <c r="M59" s="1518"/>
      <c r="N59" s="1518"/>
      <c r="O59" s="1518"/>
      <c r="P59" s="1518"/>
      <c r="Q59" s="1518"/>
      <c r="R59" s="1518"/>
      <c r="S59" s="1518"/>
      <c r="T59" s="1518"/>
      <c r="U59" s="1518"/>
      <c r="V59" s="1518"/>
      <c r="W59" s="1518"/>
      <c r="X59" s="1519"/>
    </row>
    <row r="60" spans="2:25" ht="17.45" customHeight="1" thickTop="1" thickBot="1" x14ac:dyDescent="0.3">
      <c r="B60" s="1564"/>
      <c r="C60" s="1564"/>
      <c r="D60" s="1564"/>
      <c r="E60" s="1564"/>
      <c r="F60" s="1564"/>
      <c r="G60" s="1564"/>
      <c r="H60" s="1564"/>
      <c r="I60" s="1564"/>
      <c r="J60" s="1564"/>
      <c r="K60" s="1564"/>
      <c r="L60" s="1564"/>
      <c r="M60" s="1564"/>
      <c r="N60" s="1564"/>
      <c r="O60" s="1564"/>
      <c r="P60" s="1564"/>
      <c r="Q60" s="1564"/>
      <c r="R60" s="1564"/>
      <c r="S60" s="1564"/>
      <c r="T60" s="1564"/>
      <c r="U60" s="1564"/>
      <c r="V60" s="1564"/>
      <c r="W60" s="1564"/>
      <c r="X60" s="1564"/>
    </row>
    <row r="61" spans="2:25" ht="38.25" customHeight="1" thickBot="1" x14ac:dyDescent="0.3">
      <c r="C61" s="452" t="s">
        <v>1832</v>
      </c>
      <c r="D61" s="453" t="s">
        <v>1833</v>
      </c>
      <c r="E61" s="453" t="s">
        <v>1834</v>
      </c>
      <c r="F61" s="453" t="s">
        <v>1835</v>
      </c>
      <c r="G61" s="1603"/>
      <c r="H61" s="1603"/>
      <c r="I61" s="1603"/>
      <c r="J61" s="1603"/>
      <c r="K61" s="1604"/>
    </row>
    <row r="62" spans="2:25" ht="24" x14ac:dyDescent="0.35">
      <c r="C62" s="454" t="s">
        <v>1836</v>
      </c>
      <c r="D62" s="455">
        <v>0.7</v>
      </c>
      <c r="E62" s="456" t="str">
        <f>IF(SUM(F62:F63)=0,"",F62/SUM(F62:F63))</f>
        <v/>
      </c>
      <c r="F62" s="457">
        <f>SUM(U22:U48)</f>
        <v>0</v>
      </c>
      <c r="G62" s="1605" t="str">
        <f>IF(SUM(F62:F63)=0,"",IF(AND(E62&lt;D62+0.03,E62&gt;D62-0.03),"Balanced","Unbalanced"))</f>
        <v/>
      </c>
      <c r="H62" s="1606"/>
      <c r="I62" s="1606"/>
      <c r="J62" s="1606"/>
      <c r="K62" s="1607"/>
    </row>
    <row r="63" spans="2:25" ht="21.75" thickBot="1" x14ac:dyDescent="0.4">
      <c r="C63" s="458" t="s">
        <v>1837</v>
      </c>
      <c r="D63" s="459">
        <v>0.3</v>
      </c>
      <c r="E63" s="460" t="str">
        <f>IF(SUM(F62:F63)=0,"",F63/SUM(F62:F63))</f>
        <v/>
      </c>
      <c r="F63" s="461">
        <f>SUM(U50:U55)</f>
        <v>0</v>
      </c>
      <c r="G63" s="1632" t="str">
        <f>IF(G62="","",IF(AND(G62="Unbalanced",E62&lt;D62-0.03),"Increase White Meat or decrease Dark Meat",IF(AND(G62="Unbalanced",E62&gt;D62+0.03),"Increase Dark Meat or decrease White Meat","")))</f>
        <v/>
      </c>
      <c r="H63" s="1633"/>
      <c r="I63" s="1633"/>
      <c r="J63" s="1633"/>
      <c r="K63" s="1634"/>
    </row>
    <row r="64" spans="2:25" x14ac:dyDescent="0.25">
      <c r="G64" s="462"/>
      <c r="H64" s="462"/>
      <c r="I64" s="462"/>
      <c r="J64" s="463"/>
      <c r="K64" s="462"/>
      <c r="L64" s="462"/>
    </row>
    <row r="65" spans="3:12" x14ac:dyDescent="0.25">
      <c r="C65" s="464"/>
      <c r="E65" s="29"/>
      <c r="F65" s="465"/>
      <c r="G65" s="462"/>
      <c r="H65" s="466" t="str">
        <f>IF(G62&lt;&gt;"Unbalanced","","lbs needed to balance:")</f>
        <v/>
      </c>
      <c r="I65" s="462" t="str">
        <f>IF(G62&lt;&gt;"Unbalanced","","White meat")</f>
        <v/>
      </c>
      <c r="J65" s="28" t="str">
        <f>IF(G62&lt;&gt;"Unbalanced","",((D62/D63)*F63)-F62)</f>
        <v/>
      </c>
      <c r="K65" s="467" t="str">
        <f>IF(G62&lt;&gt;"Unbalanced","","lbs")</f>
        <v/>
      </c>
      <c r="L65" s="462"/>
    </row>
    <row r="66" spans="3:12" x14ac:dyDescent="0.25">
      <c r="E66" s="29"/>
      <c r="F66" s="465"/>
      <c r="G66" s="462"/>
      <c r="H66" s="462"/>
      <c r="I66" s="462" t="str">
        <f>IF(G62&lt;&gt;"Unbalanced","","Dark meat")</f>
        <v/>
      </c>
      <c r="J66" s="28" t="str">
        <f>IF(G62&lt;&gt;"Unbalanced","",((D63/D62)*F62)-F63)</f>
        <v/>
      </c>
      <c r="K66" s="467" t="str">
        <f>IF(G62&lt;&gt;"Unbalanced","","lbs")</f>
        <v/>
      </c>
      <c r="L66" s="462"/>
    </row>
    <row r="67" spans="3:12" x14ac:dyDescent="0.25">
      <c r="G67" s="462"/>
      <c r="H67" s="462"/>
      <c r="I67" s="462"/>
      <c r="J67" s="463"/>
      <c r="K67" s="462"/>
      <c r="L67" s="462"/>
    </row>
    <row r="68" spans="3:12" ht="15.75" thickBot="1" x14ac:dyDescent="0.3">
      <c r="G68" s="462"/>
      <c r="H68" s="462"/>
      <c r="I68" s="462"/>
      <c r="J68" s="463"/>
      <c r="K68" s="462"/>
      <c r="L68" s="462"/>
    </row>
    <row r="69" spans="3:12" ht="24" x14ac:dyDescent="0.4">
      <c r="C69" s="1546" t="s">
        <v>1744</v>
      </c>
      <c r="D69" s="1547"/>
      <c r="E69" s="1547"/>
      <c r="F69" s="1547"/>
      <c r="G69" s="1548"/>
      <c r="H69" s="462"/>
      <c r="I69" s="462"/>
      <c r="J69" s="463"/>
      <c r="K69" s="462"/>
      <c r="L69" s="462"/>
    </row>
    <row r="70" spans="3:12" x14ac:dyDescent="0.25">
      <c r="C70" s="1552"/>
      <c r="D70" s="1553"/>
      <c r="E70" s="1553"/>
      <c r="F70" s="1553"/>
      <c r="G70" s="1554"/>
      <c r="H70" s="462"/>
      <c r="I70" s="462"/>
      <c r="J70" s="463"/>
      <c r="K70" s="462"/>
      <c r="L70" s="462"/>
    </row>
    <row r="71" spans="3:12" x14ac:dyDescent="0.25">
      <c r="C71" s="1552"/>
      <c r="D71" s="1553"/>
      <c r="E71" s="1553"/>
      <c r="F71" s="1553"/>
      <c r="G71" s="1554"/>
      <c r="H71" s="462"/>
      <c r="I71" s="462"/>
      <c r="J71" s="463"/>
      <c r="K71" s="462"/>
      <c r="L71" s="462"/>
    </row>
    <row r="72" spans="3:12" x14ac:dyDescent="0.25">
      <c r="C72" s="1552"/>
      <c r="D72" s="1553"/>
      <c r="E72" s="1553"/>
      <c r="F72" s="1553"/>
      <c r="G72" s="1554"/>
      <c r="H72" s="462"/>
      <c r="I72" s="462"/>
      <c r="J72" s="463"/>
      <c r="K72" s="462"/>
      <c r="L72" s="462"/>
    </row>
    <row r="73" spans="3:12" ht="15.75" thickBot="1" x14ac:dyDescent="0.3">
      <c r="C73" s="1555"/>
      <c r="D73" s="1556"/>
      <c r="E73" s="1556"/>
      <c r="F73" s="1556"/>
      <c r="G73" s="1557"/>
      <c r="H73" s="462"/>
      <c r="I73" s="462"/>
      <c r="J73" s="463"/>
      <c r="K73" s="462"/>
      <c r="L73" s="462"/>
    </row>
    <row r="74" spans="3:12" x14ac:dyDescent="0.25">
      <c r="G74" s="462"/>
      <c r="H74" s="462"/>
      <c r="I74" s="462"/>
      <c r="J74" s="463"/>
      <c r="K74" s="462"/>
      <c r="L74" s="462"/>
    </row>
    <row r="75" spans="3:12" x14ac:dyDescent="0.25">
      <c r="G75" s="468"/>
      <c r="H75" s="468"/>
      <c r="I75" s="468"/>
      <c r="J75" s="469"/>
      <c r="K75" s="468"/>
    </row>
    <row r="76" spans="3:12" x14ac:dyDescent="0.25">
      <c r="G76" s="468"/>
      <c r="H76" s="468"/>
      <c r="I76" s="468"/>
      <c r="J76" s="469"/>
      <c r="K76" s="468"/>
    </row>
  </sheetData>
  <sheetProtection formatCells="0" formatColumns="0" formatRows="0" insertColumns="0" insertRows="0" insertHyperlinks="0" deleteRows="0" sort="0" autoFilter="0"/>
  <mergeCells count="39">
    <mergeCell ref="A1:Y1"/>
    <mergeCell ref="W22:X48"/>
    <mergeCell ref="N4:P4"/>
    <mergeCell ref="B5:X5"/>
    <mergeCell ref="B6:X6"/>
    <mergeCell ref="B7:J7"/>
    <mergeCell ref="L7:N7"/>
    <mergeCell ref="O7:R7"/>
    <mergeCell ref="T7:X7"/>
    <mergeCell ref="L9:Q9"/>
    <mergeCell ref="S9:X9"/>
    <mergeCell ref="S8:X8"/>
    <mergeCell ref="E9:J9"/>
    <mergeCell ref="C69:G69"/>
    <mergeCell ref="C70:G73"/>
    <mergeCell ref="B2:P2"/>
    <mergeCell ref="Q2:X4"/>
    <mergeCell ref="B3:P3"/>
    <mergeCell ref="B4:C4"/>
    <mergeCell ref="D4:J4"/>
    <mergeCell ref="K4:M4"/>
    <mergeCell ref="B10:X10"/>
    <mergeCell ref="B11:X11"/>
    <mergeCell ref="B14:X14"/>
    <mergeCell ref="W15:X20"/>
    <mergeCell ref="B21:X21"/>
    <mergeCell ref="B8:B9"/>
    <mergeCell ref="E8:J8"/>
    <mergeCell ref="L8:Q8"/>
    <mergeCell ref="B60:X60"/>
    <mergeCell ref="G61:K61"/>
    <mergeCell ref="G62:K62"/>
    <mergeCell ref="G63:K63"/>
    <mergeCell ref="B49:X49"/>
    <mergeCell ref="W50:X55"/>
    <mergeCell ref="B56:Q57"/>
    <mergeCell ref="R56:X57"/>
    <mergeCell ref="B59:Q59"/>
    <mergeCell ref="R59:X59"/>
  </mergeCells>
  <conditionalFormatting sqref="B15:B47">
    <cfRule type="duplicateValues" dxfId="49" priority="2"/>
  </conditionalFormatting>
  <conditionalFormatting sqref="G62:K63">
    <cfRule type="expression" dxfId="48" priority="16">
      <formula>$G$62="Unbalanced"</formula>
    </cfRule>
    <cfRule type="expression" dxfId="47" priority="17">
      <formula>$G$62="Balanced"</formula>
    </cfRule>
  </conditionalFormatting>
  <pageMargins left="0.25" right="0.25" top="0.75" bottom="0.75" header="0.3" footer="0.3"/>
  <pageSetup scale="26"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E6918-3A86-4D17-96C9-5F24BC4EA7D1}">
  <sheetPr codeName="Sheet70">
    <pageSetUpPr fitToPage="1"/>
  </sheetPr>
  <dimension ref="A1:Z31"/>
  <sheetViews>
    <sheetView showGridLines="0" zoomScale="60" zoomScaleNormal="60" workbookViewId="0">
      <selection activeCell="A10" sqref="A10:XFD13"/>
    </sheetView>
  </sheetViews>
  <sheetFormatPr defaultColWidth="9.140625" defaultRowHeight="15" x14ac:dyDescent="0.25"/>
  <cols>
    <col min="1" max="1" width="1.28515625" style="58" customWidth="1"/>
    <col min="2" max="2" width="22.28515625" style="58" bestFit="1" customWidth="1"/>
    <col min="3" max="3" width="62" style="58" customWidth="1"/>
    <col min="4" max="4" width="15.140625" style="58" customWidth="1"/>
    <col min="5" max="5" width="8.7109375" style="58" bestFit="1" customWidth="1"/>
    <col min="6" max="6" width="15.5703125" style="58" bestFit="1"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8" width="11.140625" style="58" customWidth="1"/>
    <col min="19" max="19" width="12.28515625" style="58" bestFit="1"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40.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43.5" customHeight="1" thickTop="1" thickBot="1" x14ac:dyDescent="0.3">
      <c r="B2" s="1504" t="s">
        <v>1680</v>
      </c>
      <c r="C2" s="1505"/>
      <c r="D2" s="1505"/>
      <c r="E2" s="1505"/>
      <c r="F2" s="1505"/>
      <c r="G2" s="1505"/>
      <c r="H2" s="1505"/>
      <c r="I2" s="1505"/>
      <c r="J2" s="1505"/>
      <c r="K2" s="1505"/>
      <c r="L2" s="1505"/>
      <c r="M2" s="1505"/>
      <c r="N2" s="1505"/>
      <c r="O2" s="1505"/>
      <c r="P2" s="1505"/>
      <c r="Q2" s="1498"/>
      <c r="R2" s="1499"/>
      <c r="S2" s="1499"/>
      <c r="T2" s="1499"/>
      <c r="U2" s="1499"/>
      <c r="V2" s="1499"/>
      <c r="W2" s="1499"/>
      <c r="X2" s="1499"/>
      <c r="Y2" s="1500"/>
      <c r="Z2" s="57"/>
    </row>
    <row r="3" spans="1:26" ht="33" customHeight="1" thickTop="1" thickBot="1" x14ac:dyDescent="0.3">
      <c r="B3" s="1506"/>
      <c r="C3" s="1507"/>
      <c r="D3" s="1507"/>
      <c r="E3" s="1507"/>
      <c r="F3" s="1507"/>
      <c r="G3" s="1507"/>
      <c r="H3" s="1507"/>
      <c r="I3" s="1507"/>
      <c r="J3" s="1507"/>
      <c r="K3" s="1507"/>
      <c r="L3" s="1507"/>
      <c r="M3" s="1507"/>
      <c r="N3" s="1507"/>
      <c r="O3" s="1507"/>
      <c r="P3" s="1507"/>
      <c r="Q3" s="1498"/>
      <c r="R3" s="1499"/>
      <c r="S3" s="1499"/>
      <c r="T3" s="1499"/>
      <c r="U3" s="1499"/>
      <c r="V3" s="1499"/>
      <c r="W3" s="1499"/>
      <c r="X3" s="1499"/>
      <c r="Y3" s="1500"/>
      <c r="Z3" s="57"/>
    </row>
    <row r="4" spans="1:26" ht="40.9"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86"/>
      <c r="R4" s="1587"/>
      <c r="S4" s="1587"/>
      <c r="T4" s="1587"/>
      <c r="U4" s="1587"/>
      <c r="V4" s="1587"/>
      <c r="W4" s="1587"/>
      <c r="X4" s="1587"/>
      <c r="Y4" s="1588"/>
    </row>
    <row r="5" spans="1:26"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47.45" customHeight="1" thickTop="1" thickBot="1" x14ac:dyDescent="0.3">
      <c r="B6" s="1480"/>
      <c r="C6" s="1481"/>
      <c r="D6" s="1481"/>
      <c r="E6" s="1481"/>
      <c r="F6" s="1481"/>
      <c r="G6" s="1481"/>
      <c r="H6" s="1481"/>
      <c r="I6" s="1481"/>
      <c r="J6" s="1482"/>
      <c r="K6" s="1135">
        <v>100332</v>
      </c>
      <c r="L6" s="1483" t="s">
        <v>1681</v>
      </c>
      <c r="M6" s="1483"/>
      <c r="N6" s="1483"/>
      <c r="O6" s="1543" t="s">
        <v>2699</v>
      </c>
      <c r="P6" s="1578"/>
      <c r="Q6" s="1578"/>
      <c r="R6" s="1578"/>
      <c r="S6" s="556">
        <v>0.63049999999999995</v>
      </c>
      <c r="T6" s="1483" t="s">
        <v>1683</v>
      </c>
      <c r="U6" s="1483"/>
      <c r="V6" s="1483"/>
      <c r="W6" s="1483"/>
      <c r="X6" s="1483"/>
      <c r="Y6" s="1589"/>
    </row>
    <row r="7" spans="1:26" ht="66.7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8.25" customHeight="1" thickBot="1" x14ac:dyDescent="0.3">
      <c r="B8" s="48"/>
      <c r="C8" s="49"/>
      <c r="D8" s="50"/>
      <c r="E8" s="50"/>
      <c r="F8" s="50"/>
      <c r="G8" s="50"/>
      <c r="H8" s="50"/>
      <c r="I8" s="50"/>
      <c r="J8" s="51"/>
      <c r="K8" s="52">
        <f t="shared" ref="K8:V8" si="0">SUM(K10:K27)</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5.75"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34.5" customHeight="1" thickTop="1" x14ac:dyDescent="0.25">
      <c r="B10" s="847" t="s">
        <v>2700</v>
      </c>
      <c r="C10" s="848" t="s">
        <v>2701</v>
      </c>
      <c r="D10" s="849" t="s">
        <v>1747</v>
      </c>
      <c r="E10" s="850" t="s">
        <v>1747</v>
      </c>
      <c r="F10" s="850" t="s">
        <v>2702</v>
      </c>
      <c r="G10" s="851">
        <v>26.25</v>
      </c>
      <c r="H10" s="850">
        <v>168</v>
      </c>
      <c r="I10" s="851">
        <v>7.33</v>
      </c>
      <c r="J10" s="603">
        <f t="shared" ref="J10:J27" si="1">$S$6*I10</f>
        <v>4.6215649999999995</v>
      </c>
      <c r="K10" s="1002"/>
      <c r="L10" s="1003"/>
      <c r="M10" s="1003"/>
      <c r="N10" s="1003"/>
      <c r="O10" s="1003"/>
      <c r="P10" s="1003"/>
      <c r="Q10" s="1003"/>
      <c r="R10" s="1003"/>
      <c r="S10" s="1004"/>
      <c r="T10" s="420">
        <f t="shared" ref="T10:T27" si="2">SUM(K10:S10)</f>
        <v>0</v>
      </c>
      <c r="U10" s="20">
        <f t="shared" ref="U10:U27" si="3">T10*I10</f>
        <v>0</v>
      </c>
      <c r="V10" s="319">
        <f t="shared" ref="V10:V27" si="4">U10*$S$6</f>
        <v>0</v>
      </c>
      <c r="W10" s="1599" t="str">
        <f>_xlfn.CONCAT("$",'Total Sheet'!B34," per case for public LEAS / estimated $",'Total Sheet'!B35," for Nonpublic LEAs")</f>
        <v>$2.30 per case for public LEAS / estimated $5.36 for Nonpublic LEAs</v>
      </c>
      <c r="X10" s="1595" t="s">
        <v>1695</v>
      </c>
      <c r="Y10" s="1596"/>
    </row>
    <row r="11" spans="1:26" ht="30" customHeight="1" x14ac:dyDescent="0.25">
      <c r="B11" s="852" t="s">
        <v>2703</v>
      </c>
      <c r="C11" s="853" t="s">
        <v>2704</v>
      </c>
      <c r="D11" s="854" t="s">
        <v>1747</v>
      </c>
      <c r="E11" s="855" t="s">
        <v>1747</v>
      </c>
      <c r="F11" s="855" t="s">
        <v>2705</v>
      </c>
      <c r="G11" s="856">
        <v>20.63</v>
      </c>
      <c r="H11" s="855">
        <v>264</v>
      </c>
      <c r="I11" s="856">
        <v>5.76</v>
      </c>
      <c r="J11" s="568">
        <f t="shared" si="1"/>
        <v>3.6316799999999994</v>
      </c>
      <c r="K11" s="995"/>
      <c r="L11" s="964"/>
      <c r="M11" s="964"/>
      <c r="N11" s="964"/>
      <c r="O11" s="964"/>
      <c r="P11" s="964"/>
      <c r="Q11" s="964"/>
      <c r="R11" s="964"/>
      <c r="S11" s="996"/>
      <c r="T11" s="55">
        <f t="shared" si="2"/>
        <v>0</v>
      </c>
      <c r="U11" s="2">
        <f t="shared" si="3"/>
        <v>0</v>
      </c>
      <c r="V11" s="1144">
        <f t="shared" si="4"/>
        <v>0</v>
      </c>
      <c r="W11" s="1476"/>
      <c r="X11" s="1574"/>
      <c r="Y11" s="1575"/>
    </row>
    <row r="12" spans="1:26" ht="18.75" x14ac:dyDescent="0.25">
      <c r="B12" s="852" t="s">
        <v>2706</v>
      </c>
      <c r="C12" s="853" t="s">
        <v>2707</v>
      </c>
      <c r="D12" s="854" t="s">
        <v>1747</v>
      </c>
      <c r="E12" s="855" t="s">
        <v>1747</v>
      </c>
      <c r="F12" s="855" t="s">
        <v>2705</v>
      </c>
      <c r="G12" s="856">
        <v>39.380000000000003</v>
      </c>
      <c r="H12" s="855">
        <v>450</v>
      </c>
      <c r="I12" s="856">
        <v>7.52</v>
      </c>
      <c r="J12" s="568">
        <f t="shared" si="1"/>
        <v>4.7413599999999994</v>
      </c>
      <c r="K12" s="995"/>
      <c r="L12" s="964"/>
      <c r="M12" s="964"/>
      <c r="N12" s="964"/>
      <c r="O12" s="964"/>
      <c r="P12" s="964"/>
      <c r="Q12" s="964"/>
      <c r="R12" s="964"/>
      <c r="S12" s="996"/>
      <c r="T12" s="55">
        <f t="shared" si="2"/>
        <v>0</v>
      </c>
      <c r="U12" s="2">
        <f t="shared" si="3"/>
        <v>0</v>
      </c>
      <c r="V12" s="1144">
        <f t="shared" si="4"/>
        <v>0</v>
      </c>
      <c r="W12" s="1476"/>
      <c r="X12" s="1574"/>
      <c r="Y12" s="1575"/>
    </row>
    <row r="13" spans="1:26" ht="18.75" x14ac:dyDescent="0.25">
      <c r="B13" s="852" t="s">
        <v>2708</v>
      </c>
      <c r="C13" s="853" t="s">
        <v>2709</v>
      </c>
      <c r="D13" s="854" t="s">
        <v>1747</v>
      </c>
      <c r="E13" s="855" t="s">
        <v>1747</v>
      </c>
      <c r="F13" s="855" t="s">
        <v>2705</v>
      </c>
      <c r="G13" s="856">
        <v>39.380000000000003</v>
      </c>
      <c r="H13" s="855">
        <v>420</v>
      </c>
      <c r="I13" s="856">
        <v>7.33</v>
      </c>
      <c r="J13" s="568">
        <f t="shared" si="1"/>
        <v>4.6215649999999995</v>
      </c>
      <c r="K13" s="995"/>
      <c r="L13" s="964"/>
      <c r="M13" s="964"/>
      <c r="N13" s="964"/>
      <c r="O13" s="964"/>
      <c r="P13" s="964"/>
      <c r="Q13" s="964"/>
      <c r="R13" s="964"/>
      <c r="S13" s="996"/>
      <c r="T13" s="55">
        <f t="shared" si="2"/>
        <v>0</v>
      </c>
      <c r="U13" s="2">
        <f t="shared" si="3"/>
        <v>0</v>
      </c>
      <c r="V13" s="1144">
        <f t="shared" si="4"/>
        <v>0</v>
      </c>
      <c r="W13" s="1476"/>
      <c r="X13" s="1574"/>
      <c r="Y13" s="1575"/>
    </row>
    <row r="14" spans="1:26" ht="18.75" x14ac:dyDescent="0.25">
      <c r="B14" s="852" t="s">
        <v>2710</v>
      </c>
      <c r="C14" s="853" t="s">
        <v>2711</v>
      </c>
      <c r="D14" s="854" t="s">
        <v>1747</v>
      </c>
      <c r="E14" s="855" t="s">
        <v>1747</v>
      </c>
      <c r="F14" s="855" t="s">
        <v>2705</v>
      </c>
      <c r="G14" s="856">
        <v>38.630000000000003</v>
      </c>
      <c r="H14" s="855">
        <v>412</v>
      </c>
      <c r="I14" s="856">
        <v>5.9</v>
      </c>
      <c r="J14" s="568">
        <f t="shared" si="1"/>
        <v>3.7199499999999999</v>
      </c>
      <c r="K14" s="995"/>
      <c r="L14" s="964"/>
      <c r="M14" s="964"/>
      <c r="N14" s="964"/>
      <c r="O14" s="964"/>
      <c r="P14" s="964"/>
      <c r="Q14" s="964"/>
      <c r="R14" s="964"/>
      <c r="S14" s="996"/>
      <c r="T14" s="55">
        <f t="shared" si="2"/>
        <v>0</v>
      </c>
      <c r="U14" s="2">
        <f t="shared" si="3"/>
        <v>0</v>
      </c>
      <c r="V14" s="1144">
        <f t="shared" si="4"/>
        <v>0</v>
      </c>
      <c r="W14" s="1476"/>
      <c r="X14" s="1574"/>
      <c r="Y14" s="1575"/>
    </row>
    <row r="15" spans="1:26" ht="30" x14ac:dyDescent="0.25">
      <c r="B15" s="852" t="s">
        <v>2712</v>
      </c>
      <c r="C15" s="853" t="s">
        <v>2713</v>
      </c>
      <c r="D15" s="854" t="s">
        <v>1747</v>
      </c>
      <c r="E15" s="855" t="s">
        <v>1747</v>
      </c>
      <c r="F15" s="855" t="s">
        <v>1747</v>
      </c>
      <c r="G15" s="856">
        <v>42.19</v>
      </c>
      <c r="H15" s="855">
        <v>1125</v>
      </c>
      <c r="I15" s="856">
        <v>9.3699999999999992</v>
      </c>
      <c r="J15" s="568">
        <f t="shared" si="1"/>
        <v>5.9077849999999987</v>
      </c>
      <c r="K15" s="995"/>
      <c r="L15" s="964"/>
      <c r="M15" s="964"/>
      <c r="N15" s="964"/>
      <c r="O15" s="964"/>
      <c r="P15" s="964"/>
      <c r="Q15" s="964"/>
      <c r="R15" s="964"/>
      <c r="S15" s="996"/>
      <c r="T15" s="55">
        <f t="shared" si="2"/>
        <v>0</v>
      </c>
      <c r="U15" s="2">
        <f t="shared" si="3"/>
        <v>0</v>
      </c>
      <c r="V15" s="1144">
        <f t="shared" si="4"/>
        <v>0</v>
      </c>
      <c r="W15" s="1476"/>
      <c r="X15" s="1574"/>
      <c r="Y15" s="1575"/>
    </row>
    <row r="16" spans="1:26" ht="18.75" x14ac:dyDescent="0.25">
      <c r="B16" s="852" t="s">
        <v>2714</v>
      </c>
      <c r="C16" s="853" t="s">
        <v>2715</v>
      </c>
      <c r="D16" s="854" t="s">
        <v>1747</v>
      </c>
      <c r="E16" s="855" t="s">
        <v>1747</v>
      </c>
      <c r="F16" s="855" t="s">
        <v>1747</v>
      </c>
      <c r="G16" s="856">
        <v>43.13</v>
      </c>
      <c r="H16" s="855">
        <v>1151</v>
      </c>
      <c r="I16" s="856">
        <v>10.35</v>
      </c>
      <c r="J16" s="568">
        <f t="shared" si="1"/>
        <v>6.5256749999999997</v>
      </c>
      <c r="K16" s="995"/>
      <c r="L16" s="964"/>
      <c r="M16" s="964"/>
      <c r="N16" s="964"/>
      <c r="O16" s="964"/>
      <c r="P16" s="964"/>
      <c r="Q16" s="964"/>
      <c r="R16" s="964"/>
      <c r="S16" s="996"/>
      <c r="T16" s="55">
        <f t="shared" si="2"/>
        <v>0</v>
      </c>
      <c r="U16" s="2">
        <f t="shared" si="3"/>
        <v>0</v>
      </c>
      <c r="V16" s="1144">
        <f t="shared" si="4"/>
        <v>0</v>
      </c>
      <c r="W16" s="1476"/>
      <c r="X16" s="1574"/>
      <c r="Y16" s="1575"/>
    </row>
    <row r="17" spans="2:25" ht="18.75" x14ac:dyDescent="0.25">
      <c r="B17" s="852" t="s">
        <v>2716</v>
      </c>
      <c r="C17" s="853" t="s">
        <v>2717</v>
      </c>
      <c r="D17" s="854" t="s">
        <v>1747</v>
      </c>
      <c r="E17" s="855" t="s">
        <v>1747</v>
      </c>
      <c r="F17" s="855" t="s">
        <v>1747</v>
      </c>
      <c r="G17" s="856">
        <v>42.75</v>
      </c>
      <c r="H17" s="855">
        <v>1141</v>
      </c>
      <c r="I17" s="856">
        <v>8.9600000000000009</v>
      </c>
      <c r="J17" s="568">
        <f t="shared" si="1"/>
        <v>5.6492800000000001</v>
      </c>
      <c r="K17" s="995"/>
      <c r="L17" s="964"/>
      <c r="M17" s="964"/>
      <c r="N17" s="964"/>
      <c r="O17" s="964"/>
      <c r="P17" s="964"/>
      <c r="Q17" s="964"/>
      <c r="R17" s="964"/>
      <c r="S17" s="996"/>
      <c r="T17" s="55">
        <f t="shared" si="2"/>
        <v>0</v>
      </c>
      <c r="U17" s="2">
        <f t="shared" si="3"/>
        <v>0</v>
      </c>
      <c r="V17" s="1144">
        <f t="shared" si="4"/>
        <v>0</v>
      </c>
      <c r="W17" s="1476"/>
      <c r="X17" s="1574"/>
      <c r="Y17" s="1575"/>
    </row>
    <row r="18" spans="2:25" ht="30" x14ac:dyDescent="0.25">
      <c r="B18" s="852" t="s">
        <v>2718</v>
      </c>
      <c r="C18" s="853" t="s">
        <v>2719</v>
      </c>
      <c r="D18" s="854" t="s">
        <v>1747</v>
      </c>
      <c r="E18" s="855" t="s">
        <v>1747</v>
      </c>
      <c r="F18" s="855" t="s">
        <v>1747</v>
      </c>
      <c r="G18" s="856">
        <v>29</v>
      </c>
      <c r="H18" s="855">
        <v>773</v>
      </c>
      <c r="I18" s="856">
        <v>6.43</v>
      </c>
      <c r="J18" s="568">
        <f t="shared" si="1"/>
        <v>4.0541149999999995</v>
      </c>
      <c r="K18" s="995"/>
      <c r="L18" s="964"/>
      <c r="M18" s="964"/>
      <c r="N18" s="964"/>
      <c r="O18" s="964"/>
      <c r="P18" s="964"/>
      <c r="Q18" s="964"/>
      <c r="R18" s="964"/>
      <c r="S18" s="996"/>
      <c r="T18" s="55">
        <f t="shared" si="2"/>
        <v>0</v>
      </c>
      <c r="U18" s="2">
        <f t="shared" si="3"/>
        <v>0</v>
      </c>
      <c r="V18" s="1144">
        <f t="shared" si="4"/>
        <v>0</v>
      </c>
      <c r="W18" s="1476"/>
      <c r="X18" s="1574"/>
      <c r="Y18" s="1575"/>
    </row>
    <row r="19" spans="2:25" ht="33.75" customHeight="1" x14ac:dyDescent="0.25">
      <c r="B19" s="852" t="s">
        <v>2720</v>
      </c>
      <c r="C19" s="853" t="s">
        <v>2721</v>
      </c>
      <c r="D19" s="854" t="s">
        <v>1747</v>
      </c>
      <c r="E19" s="855" t="s">
        <v>1747</v>
      </c>
      <c r="F19" s="855" t="s">
        <v>1747</v>
      </c>
      <c r="G19" s="856">
        <v>42.75</v>
      </c>
      <c r="H19" s="855">
        <v>1140</v>
      </c>
      <c r="I19" s="856">
        <v>9.4600000000000009</v>
      </c>
      <c r="J19" s="568">
        <f t="shared" si="1"/>
        <v>5.9645299999999999</v>
      </c>
      <c r="K19" s="995"/>
      <c r="L19" s="964"/>
      <c r="M19" s="964"/>
      <c r="N19" s="964"/>
      <c r="O19" s="964"/>
      <c r="P19" s="964"/>
      <c r="Q19" s="964"/>
      <c r="R19" s="964"/>
      <c r="S19" s="996"/>
      <c r="T19" s="55">
        <f t="shared" si="2"/>
        <v>0</v>
      </c>
      <c r="U19" s="2">
        <f t="shared" si="3"/>
        <v>0</v>
      </c>
      <c r="V19" s="1144">
        <f t="shared" si="4"/>
        <v>0</v>
      </c>
      <c r="W19" s="1476"/>
      <c r="X19" s="1574"/>
      <c r="Y19" s="1575"/>
    </row>
    <row r="20" spans="2:25" ht="31.5" customHeight="1" x14ac:dyDescent="0.25">
      <c r="B20" s="852" t="s">
        <v>2722</v>
      </c>
      <c r="C20" s="853" t="s">
        <v>2723</v>
      </c>
      <c r="D20" s="854" t="s">
        <v>1747</v>
      </c>
      <c r="E20" s="855" t="s">
        <v>1747</v>
      </c>
      <c r="F20" s="855" t="s">
        <v>1747</v>
      </c>
      <c r="G20" s="856">
        <v>19.84</v>
      </c>
      <c r="H20" s="855">
        <v>1000</v>
      </c>
      <c r="I20" s="856">
        <v>5.75</v>
      </c>
      <c r="J20" s="568">
        <f t="shared" si="1"/>
        <v>3.6253749999999996</v>
      </c>
      <c r="K20" s="995"/>
      <c r="L20" s="964"/>
      <c r="M20" s="964"/>
      <c r="N20" s="964"/>
      <c r="O20" s="964"/>
      <c r="P20" s="964"/>
      <c r="Q20" s="964"/>
      <c r="R20" s="964"/>
      <c r="S20" s="996"/>
      <c r="T20" s="55">
        <f t="shared" si="2"/>
        <v>0</v>
      </c>
      <c r="U20" s="2">
        <f t="shared" si="3"/>
        <v>0</v>
      </c>
      <c r="V20" s="1144">
        <f t="shared" si="4"/>
        <v>0</v>
      </c>
      <c r="W20" s="1476"/>
      <c r="X20" s="1574"/>
      <c r="Y20" s="1575"/>
    </row>
    <row r="21" spans="2:25" ht="18.75" x14ac:dyDescent="0.25">
      <c r="B21" s="852" t="s">
        <v>2724</v>
      </c>
      <c r="C21" s="853" t="s">
        <v>2725</v>
      </c>
      <c r="D21" s="854" t="s">
        <v>1747</v>
      </c>
      <c r="E21" s="855" t="s">
        <v>1747</v>
      </c>
      <c r="F21" s="855" t="s">
        <v>1747</v>
      </c>
      <c r="G21" s="856">
        <v>41.63</v>
      </c>
      <c r="H21" s="855">
        <v>1332</v>
      </c>
      <c r="I21" s="856">
        <v>30.97</v>
      </c>
      <c r="J21" s="568">
        <f t="shared" si="1"/>
        <v>19.526584999999997</v>
      </c>
      <c r="K21" s="995"/>
      <c r="L21" s="964"/>
      <c r="M21" s="964"/>
      <c r="N21" s="964"/>
      <c r="O21" s="964"/>
      <c r="P21" s="964"/>
      <c r="Q21" s="964"/>
      <c r="R21" s="964"/>
      <c r="S21" s="996"/>
      <c r="T21" s="55">
        <f t="shared" si="2"/>
        <v>0</v>
      </c>
      <c r="U21" s="2">
        <f t="shared" si="3"/>
        <v>0</v>
      </c>
      <c r="V21" s="1144">
        <f t="shared" si="4"/>
        <v>0</v>
      </c>
      <c r="W21" s="1476"/>
      <c r="X21" s="1574"/>
      <c r="Y21" s="1575"/>
    </row>
    <row r="22" spans="2:25" ht="18.75" x14ac:dyDescent="0.25">
      <c r="B22" s="852" t="s">
        <v>2726</v>
      </c>
      <c r="C22" s="857" t="s">
        <v>2727</v>
      </c>
      <c r="D22" s="854" t="s">
        <v>1747</v>
      </c>
      <c r="E22" s="855" t="s">
        <v>1747</v>
      </c>
      <c r="F22" s="855" t="s">
        <v>2705</v>
      </c>
      <c r="G22" s="856">
        <v>39.380000000000003</v>
      </c>
      <c r="H22" s="855">
        <v>573</v>
      </c>
      <c r="I22" s="856">
        <v>17.41</v>
      </c>
      <c r="J22" s="568">
        <f t="shared" si="1"/>
        <v>10.977004999999998</v>
      </c>
      <c r="K22" s="995"/>
      <c r="L22" s="964"/>
      <c r="M22" s="964"/>
      <c r="N22" s="964"/>
      <c r="O22" s="964"/>
      <c r="P22" s="964"/>
      <c r="Q22" s="964"/>
      <c r="R22" s="964"/>
      <c r="S22" s="996"/>
      <c r="T22" s="55">
        <f t="shared" si="2"/>
        <v>0</v>
      </c>
      <c r="U22" s="2">
        <f t="shared" si="3"/>
        <v>0</v>
      </c>
      <c r="V22" s="1144">
        <f t="shared" si="4"/>
        <v>0</v>
      </c>
      <c r="W22" s="1476"/>
      <c r="X22" s="1574"/>
      <c r="Y22" s="1575"/>
    </row>
    <row r="23" spans="2:25" ht="30" x14ac:dyDescent="0.25">
      <c r="B23" s="852" t="s">
        <v>2728</v>
      </c>
      <c r="C23" s="857" t="s">
        <v>2729</v>
      </c>
      <c r="D23" s="854" t="s">
        <v>1747</v>
      </c>
      <c r="E23" s="855" t="s">
        <v>1747</v>
      </c>
      <c r="F23" s="855" t="s">
        <v>2705</v>
      </c>
      <c r="G23" s="856">
        <v>39.75</v>
      </c>
      <c r="H23" s="855">
        <v>530</v>
      </c>
      <c r="I23" s="856">
        <v>12.26</v>
      </c>
      <c r="J23" s="568">
        <f t="shared" si="1"/>
        <v>7.7299299999999995</v>
      </c>
      <c r="K23" s="995"/>
      <c r="L23" s="964"/>
      <c r="M23" s="964"/>
      <c r="N23" s="964"/>
      <c r="O23" s="964"/>
      <c r="P23" s="964"/>
      <c r="Q23" s="964"/>
      <c r="R23" s="964"/>
      <c r="S23" s="996"/>
      <c r="T23" s="55">
        <f t="shared" si="2"/>
        <v>0</v>
      </c>
      <c r="U23" s="2">
        <f t="shared" si="3"/>
        <v>0</v>
      </c>
      <c r="V23" s="1144">
        <f t="shared" si="4"/>
        <v>0</v>
      </c>
      <c r="W23" s="1476"/>
      <c r="X23" s="1574"/>
      <c r="Y23" s="1575"/>
    </row>
    <row r="24" spans="2:25" ht="18.75" x14ac:dyDescent="0.25">
      <c r="B24" s="852" t="s">
        <v>2730</v>
      </c>
      <c r="C24" s="853" t="s">
        <v>2731</v>
      </c>
      <c r="D24" s="854" t="s">
        <v>1747</v>
      </c>
      <c r="E24" s="855" t="s">
        <v>1747</v>
      </c>
      <c r="F24" s="855" t="s">
        <v>2705</v>
      </c>
      <c r="G24" s="856">
        <v>40.5</v>
      </c>
      <c r="H24" s="855">
        <v>498</v>
      </c>
      <c r="I24" s="856">
        <v>10.52</v>
      </c>
      <c r="J24" s="568">
        <f t="shared" si="1"/>
        <v>6.6328599999999991</v>
      </c>
      <c r="K24" s="995"/>
      <c r="L24" s="964"/>
      <c r="M24" s="964"/>
      <c r="N24" s="964"/>
      <c r="O24" s="964"/>
      <c r="P24" s="964"/>
      <c r="Q24" s="964"/>
      <c r="R24" s="964"/>
      <c r="S24" s="996"/>
      <c r="T24" s="55">
        <f t="shared" si="2"/>
        <v>0</v>
      </c>
      <c r="U24" s="2">
        <f t="shared" si="3"/>
        <v>0</v>
      </c>
      <c r="V24" s="1144">
        <f t="shared" si="4"/>
        <v>0</v>
      </c>
      <c r="W24" s="1476"/>
      <c r="X24" s="1574"/>
      <c r="Y24" s="1575"/>
    </row>
    <row r="25" spans="2:25" ht="18.75" x14ac:dyDescent="0.25">
      <c r="B25" s="852" t="s">
        <v>2732</v>
      </c>
      <c r="C25" s="857" t="s">
        <v>2733</v>
      </c>
      <c r="D25" s="854" t="s">
        <v>1747</v>
      </c>
      <c r="E25" s="855" t="s">
        <v>1747</v>
      </c>
      <c r="F25" s="855" t="s">
        <v>2705</v>
      </c>
      <c r="G25" s="856">
        <v>39.75</v>
      </c>
      <c r="H25" s="855">
        <v>530</v>
      </c>
      <c r="I25" s="856">
        <v>10.67</v>
      </c>
      <c r="J25" s="568">
        <f t="shared" si="1"/>
        <v>6.7274349999999998</v>
      </c>
      <c r="K25" s="995"/>
      <c r="L25" s="964"/>
      <c r="M25" s="964"/>
      <c r="N25" s="964"/>
      <c r="O25" s="964"/>
      <c r="P25" s="964"/>
      <c r="Q25" s="964"/>
      <c r="R25" s="964"/>
      <c r="S25" s="996"/>
      <c r="T25" s="55">
        <f t="shared" si="2"/>
        <v>0</v>
      </c>
      <c r="U25" s="2">
        <f t="shared" si="3"/>
        <v>0</v>
      </c>
      <c r="V25" s="1144">
        <f t="shared" si="4"/>
        <v>0</v>
      </c>
      <c r="W25" s="1476"/>
      <c r="X25" s="1574"/>
      <c r="Y25" s="1575"/>
    </row>
    <row r="26" spans="2:25" ht="18.75" x14ac:dyDescent="0.25">
      <c r="B26" s="858" t="s">
        <v>2734</v>
      </c>
      <c r="C26" s="857" t="s">
        <v>2735</v>
      </c>
      <c r="D26" s="854" t="s">
        <v>1747</v>
      </c>
      <c r="E26" s="855" t="s">
        <v>1747</v>
      </c>
      <c r="F26" s="855" t="s">
        <v>2705</v>
      </c>
      <c r="G26" s="856">
        <v>39.75</v>
      </c>
      <c r="H26" s="855">
        <v>530</v>
      </c>
      <c r="I26" s="856">
        <v>10.32</v>
      </c>
      <c r="J26" s="568">
        <f t="shared" si="1"/>
        <v>6.5067599999999999</v>
      </c>
      <c r="K26" s="995"/>
      <c r="L26" s="964"/>
      <c r="M26" s="964"/>
      <c r="N26" s="964"/>
      <c r="O26" s="964"/>
      <c r="P26" s="964"/>
      <c r="Q26" s="964"/>
      <c r="R26" s="964"/>
      <c r="S26" s="996"/>
      <c r="T26" s="55">
        <f t="shared" si="2"/>
        <v>0</v>
      </c>
      <c r="U26" s="2">
        <f t="shared" si="3"/>
        <v>0</v>
      </c>
      <c r="V26" s="1144">
        <f t="shared" si="4"/>
        <v>0</v>
      </c>
      <c r="W26" s="1476"/>
      <c r="X26" s="1574"/>
      <c r="Y26" s="1575"/>
    </row>
    <row r="27" spans="2:25" ht="19.5" thickBot="1" x14ac:dyDescent="0.3">
      <c r="B27" s="859" t="s">
        <v>2736</v>
      </c>
      <c r="C27" s="860" t="s">
        <v>2737</v>
      </c>
      <c r="D27" s="861">
        <v>2</v>
      </c>
      <c r="E27" s="862" t="s">
        <v>1747</v>
      </c>
      <c r="F27" s="862" t="s">
        <v>2738</v>
      </c>
      <c r="G27" s="863">
        <v>39.380000000000003</v>
      </c>
      <c r="H27" s="862">
        <v>71</v>
      </c>
      <c r="I27" s="863">
        <v>7.52</v>
      </c>
      <c r="J27" s="588">
        <f t="shared" si="1"/>
        <v>4.7413599999999994</v>
      </c>
      <c r="K27" s="1000"/>
      <c r="L27" s="983"/>
      <c r="M27" s="983"/>
      <c r="N27" s="983"/>
      <c r="O27" s="983"/>
      <c r="P27" s="983"/>
      <c r="Q27" s="983"/>
      <c r="R27" s="983"/>
      <c r="S27" s="1001"/>
      <c r="T27" s="418">
        <f t="shared" si="2"/>
        <v>0</v>
      </c>
      <c r="U27" s="6">
        <f t="shared" si="3"/>
        <v>0</v>
      </c>
      <c r="V27" s="1145">
        <f t="shared" si="4"/>
        <v>0</v>
      </c>
      <c r="W27" s="1600"/>
      <c r="X27" s="1597"/>
      <c r="Y27" s="1598"/>
    </row>
    <row r="28" spans="2:25" ht="70.900000000000006" customHeight="1" thickTop="1" thickBot="1" x14ac:dyDescent="0.3">
      <c r="B28" s="59"/>
      <c r="C28" s="60"/>
      <c r="D28" s="61" t="s">
        <v>2739</v>
      </c>
      <c r="E28" s="61"/>
      <c r="F28" s="61"/>
      <c r="G28" s="61"/>
      <c r="H28" s="61"/>
      <c r="I28" s="61"/>
      <c r="J28" s="62"/>
      <c r="K28" s="63"/>
      <c r="L28" s="63"/>
      <c r="M28" s="63"/>
      <c r="N28" s="63"/>
      <c r="O28" s="63"/>
      <c r="P28" s="63"/>
      <c r="Q28" s="63"/>
      <c r="R28" s="63"/>
      <c r="S28" s="63"/>
      <c r="T28" s="64"/>
      <c r="U28" s="65"/>
      <c r="V28" s="66"/>
      <c r="W28" s="66"/>
      <c r="X28" s="66"/>
      <c r="Y28" s="67"/>
    </row>
    <row r="29" spans="2:25" ht="15.75" thickTop="1" x14ac:dyDescent="0.25">
      <c r="D29" s="58" t="s">
        <v>2739</v>
      </c>
      <c r="K29" s="69"/>
      <c r="L29" s="69"/>
      <c r="M29" s="69"/>
      <c r="N29" s="69"/>
      <c r="O29" s="69"/>
      <c r="P29" s="69"/>
      <c r="Q29" s="69"/>
      <c r="R29" s="69"/>
      <c r="S29" s="69"/>
      <c r="T29" s="69"/>
      <c r="U29" s="70"/>
      <c r="V29" s="71"/>
      <c r="W29" s="71"/>
    </row>
    <row r="31" spans="2:25" ht="21" customHeight="1" x14ac:dyDescent="0.25"/>
  </sheetData>
  <sheetProtection formatCells="0" formatColumns="0" formatRows="0" insertColumns="0" insertRows="0" insertHyperlinks="0" deleteRows="0" sort="0" autoFilter="0"/>
  <mergeCells count="16">
    <mergeCell ref="A1:Y1"/>
    <mergeCell ref="B2:P2"/>
    <mergeCell ref="Q2:Y4"/>
    <mergeCell ref="B3:P3"/>
    <mergeCell ref="B4:C4"/>
    <mergeCell ref="D4:J4"/>
    <mergeCell ref="K4:M4"/>
    <mergeCell ref="N4:P4"/>
    <mergeCell ref="X10:Y27"/>
    <mergeCell ref="B5:Y5"/>
    <mergeCell ref="B6:J6"/>
    <mergeCell ref="L6:N6"/>
    <mergeCell ref="O6:R6"/>
    <mergeCell ref="T6:Y6"/>
    <mergeCell ref="B9:Y9"/>
    <mergeCell ref="W10:W27"/>
  </mergeCells>
  <conditionalFormatting sqref="B2">
    <cfRule type="duplicateValues" dxfId="46" priority="5"/>
  </conditionalFormatting>
  <conditionalFormatting sqref="B3:B9 B28:B1048576">
    <cfRule type="duplicateValues" dxfId="45" priority="6"/>
  </conditionalFormatting>
  <conditionalFormatting sqref="B10:B22">
    <cfRule type="duplicateValues" dxfId="44" priority="2"/>
  </conditionalFormatting>
  <conditionalFormatting sqref="B24">
    <cfRule type="duplicateValues" dxfId="43" priority="1"/>
  </conditionalFormatting>
  <conditionalFormatting sqref="B25:B27 B21:B23">
    <cfRule type="duplicateValues" dxfId="42" priority="3"/>
  </conditionalFormatting>
  <conditionalFormatting sqref="Z10:Z27">
    <cfRule type="containsText" dxfId="41" priority="4" operator="containsText" text="Error">
      <formula>NOT(ISERROR(SEARCH("Error",Z10)))</formula>
    </cfRule>
  </conditionalFormatting>
  <pageMargins left="0.25" right="0.25" top="0.75" bottom="0.75" header="0.3" footer="0.3"/>
  <pageSetup scale="3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CC747-9975-484C-9F0A-05EA14FB8D44}">
  <sheetPr codeName="Sheet8">
    <pageSetUpPr fitToPage="1"/>
  </sheetPr>
  <dimension ref="A1:T14"/>
  <sheetViews>
    <sheetView topLeftCell="A28" zoomScale="60" zoomScaleNormal="60" workbookViewId="0">
      <selection sqref="A1:T1"/>
    </sheetView>
  </sheetViews>
  <sheetFormatPr defaultColWidth="8.85546875" defaultRowHeight="15" x14ac:dyDescent="0.25"/>
  <cols>
    <col min="1" max="1" width="11.85546875" style="145" customWidth="1"/>
    <col min="2" max="2" width="45.7109375" style="145" customWidth="1"/>
    <col min="3" max="3" width="50.140625" style="145" customWidth="1"/>
    <col min="4" max="10" width="8.85546875" style="145"/>
    <col min="11" max="11" width="15" style="145" customWidth="1"/>
    <col min="12" max="18" width="8.85546875" style="145"/>
    <col min="19" max="19" width="23" style="145" customWidth="1"/>
    <col min="20" max="20" width="1.5703125" style="145" customWidth="1"/>
    <col min="21" max="16384" width="8.85546875" style="145"/>
  </cols>
  <sheetData>
    <row r="1" spans="1:20" ht="276.75" customHeight="1" thickTop="1" thickBot="1" x14ac:dyDescent="0.65">
      <c r="A1" s="1347" t="s">
        <v>1556</v>
      </c>
      <c r="B1" s="1355"/>
      <c r="C1" s="1355"/>
      <c r="D1" s="1355"/>
      <c r="E1" s="1355"/>
      <c r="F1" s="1355"/>
      <c r="G1" s="1355"/>
      <c r="H1" s="1355"/>
      <c r="I1" s="1355"/>
      <c r="J1" s="1355"/>
      <c r="K1" s="1355"/>
      <c r="L1" s="1355"/>
      <c r="M1" s="1355"/>
      <c r="N1" s="1355"/>
      <c r="O1" s="1355"/>
      <c r="P1" s="1355"/>
      <c r="Q1" s="1355"/>
      <c r="R1" s="1355"/>
      <c r="S1" s="1355"/>
      <c r="T1" s="1356"/>
    </row>
    <row r="2" spans="1:20" ht="54" customHeight="1" thickTop="1" thickBot="1" x14ac:dyDescent="0.3">
      <c r="A2" s="1464" t="s">
        <v>1670</v>
      </c>
      <c r="B2" s="1465"/>
      <c r="C2" s="1465"/>
      <c r="D2" s="1465"/>
      <c r="E2" s="1465"/>
      <c r="F2" s="1465"/>
      <c r="G2" s="1465"/>
      <c r="H2" s="1465"/>
      <c r="I2" s="1465"/>
      <c r="J2" s="1465"/>
      <c r="K2" s="1465"/>
      <c r="L2" s="1466"/>
      <c r="M2" s="1467"/>
      <c r="N2" s="1467"/>
      <c r="O2" s="1467"/>
      <c r="P2" s="1467"/>
      <c r="Q2" s="1467"/>
      <c r="R2" s="1467"/>
      <c r="S2" s="1468"/>
    </row>
    <row r="3" spans="1:20" ht="44.25" customHeight="1" thickTop="1" thickBot="1" x14ac:dyDescent="0.3">
      <c r="A3" s="1396"/>
      <c r="B3" s="1397"/>
      <c r="C3" s="1397"/>
      <c r="D3" s="1397"/>
      <c r="E3" s="1397"/>
      <c r="F3" s="1397"/>
      <c r="G3" s="1397"/>
      <c r="H3" s="1397"/>
      <c r="I3" s="1397"/>
      <c r="J3" s="1397"/>
      <c r="K3" s="1397"/>
      <c r="L3" s="1466"/>
      <c r="M3" s="1469"/>
      <c r="N3" s="1469"/>
      <c r="O3" s="1469"/>
      <c r="P3" s="1469"/>
      <c r="Q3" s="1469"/>
      <c r="R3" s="1469"/>
      <c r="S3" s="1468"/>
    </row>
    <row r="4" spans="1:20" ht="102.75" customHeight="1" thickTop="1" thickBot="1" x14ac:dyDescent="0.4">
      <c r="A4" s="1398" t="s">
        <v>1559</v>
      </c>
      <c r="B4" s="1399"/>
      <c r="C4" s="1473" t="str">
        <f>'Overview Sheet'!D4</f>
        <v>049-148</v>
      </c>
      <c r="D4" s="1473"/>
      <c r="E4" s="1473"/>
      <c r="F4" s="1402" t="s">
        <v>1560</v>
      </c>
      <c r="G4" s="1402"/>
      <c r="H4" s="1402"/>
      <c r="I4" s="1403" t="str">
        <f>'Overview Sheet'!J5</f>
        <v>TBD</v>
      </c>
      <c r="J4" s="1404"/>
      <c r="K4" s="1404"/>
      <c r="L4" s="1470"/>
      <c r="M4" s="1471"/>
      <c r="N4" s="1471"/>
      <c r="O4" s="1471"/>
      <c r="P4" s="1471"/>
      <c r="Q4" s="1471"/>
      <c r="R4" s="1471"/>
      <c r="S4" s="1472"/>
    </row>
    <row r="5" spans="1:20" ht="27" customHeight="1" thickTop="1" thickBot="1" x14ac:dyDescent="0.3">
      <c r="A5" s="1357"/>
      <c r="B5" s="1358"/>
      <c r="C5" s="1358"/>
      <c r="D5" s="1358"/>
      <c r="E5" s="1358"/>
      <c r="F5" s="1358"/>
      <c r="G5" s="1358"/>
      <c r="H5" s="1358"/>
      <c r="I5" s="1358"/>
      <c r="J5" s="1358"/>
      <c r="K5" s="1358"/>
      <c r="L5" s="1358"/>
      <c r="M5" s="1358"/>
      <c r="N5" s="1358"/>
      <c r="O5" s="1358"/>
      <c r="P5" s="1358"/>
      <c r="Q5" s="1358"/>
      <c r="R5" s="1358"/>
      <c r="S5" s="1359"/>
    </row>
    <row r="6" spans="1:20" ht="44.25" customHeight="1" thickTop="1" thickBot="1" x14ac:dyDescent="0.3">
      <c r="A6" s="1455"/>
      <c r="B6" s="1456"/>
      <c r="C6" s="1456"/>
      <c r="D6" s="1456"/>
      <c r="E6" s="1457"/>
      <c r="F6" s="1458"/>
      <c r="G6" s="1459"/>
      <c r="H6" s="1459"/>
      <c r="I6" s="1459"/>
      <c r="J6" s="1459"/>
      <c r="K6" s="1459"/>
      <c r="L6" s="1459"/>
      <c r="M6" s="1459"/>
      <c r="N6" s="1459"/>
      <c r="O6" s="1459"/>
      <c r="P6" s="1459"/>
      <c r="Q6" s="1459"/>
      <c r="R6" s="1459"/>
      <c r="S6" s="1460"/>
    </row>
    <row r="7" spans="1:20" ht="34.9" customHeight="1" thickTop="1" thickBot="1" x14ac:dyDescent="0.3">
      <c r="A7" s="1461" t="s">
        <v>1671</v>
      </c>
      <c r="B7" s="1462"/>
      <c r="C7" s="1462"/>
      <c r="D7" s="1462"/>
      <c r="E7" s="1462"/>
      <c r="F7" s="1462"/>
      <c r="G7" s="1462"/>
      <c r="H7" s="1462"/>
      <c r="I7" s="1462"/>
      <c r="J7" s="1462"/>
      <c r="K7" s="1462"/>
      <c r="L7" s="1462"/>
      <c r="M7" s="1462"/>
      <c r="N7" s="1462"/>
      <c r="O7" s="1462"/>
      <c r="P7" s="1462"/>
      <c r="Q7" s="1462"/>
      <c r="R7" s="1462"/>
      <c r="S7" s="1463"/>
    </row>
    <row r="8" spans="1:20" ht="32.450000000000003" customHeight="1" thickTop="1" thickBot="1" x14ac:dyDescent="0.35">
      <c r="A8" s="1436" t="s">
        <v>1672</v>
      </c>
      <c r="B8" s="1437"/>
      <c r="C8" s="318" t="s">
        <v>1673</v>
      </c>
      <c r="D8" s="1443"/>
      <c r="E8" s="1444"/>
      <c r="F8" s="1444"/>
      <c r="G8" s="1444"/>
      <c r="H8" s="1444"/>
      <c r="I8" s="1444"/>
      <c r="J8" s="1444"/>
      <c r="K8" s="1444"/>
      <c r="L8" s="1444"/>
      <c r="M8" s="1444"/>
      <c r="N8" s="1444"/>
      <c r="O8" s="1444"/>
      <c r="P8" s="1444"/>
      <c r="Q8" s="1444"/>
      <c r="R8" s="1444"/>
      <c r="S8" s="1445"/>
    </row>
    <row r="9" spans="1:20" ht="41.25" customHeight="1" thickBot="1" x14ac:dyDescent="0.3">
      <c r="A9" s="317" t="s">
        <v>1674</v>
      </c>
      <c r="B9" s="316" t="s">
        <v>1485</v>
      </c>
      <c r="C9" s="990"/>
      <c r="D9" s="1446"/>
      <c r="E9" s="1446"/>
      <c r="F9" s="1446"/>
      <c r="G9" s="1446"/>
      <c r="H9" s="1446"/>
      <c r="I9" s="1446"/>
      <c r="J9" s="1446"/>
      <c r="K9" s="1446"/>
      <c r="L9" s="1446"/>
      <c r="M9" s="1446"/>
      <c r="N9" s="1447"/>
      <c r="O9" s="1447"/>
      <c r="P9" s="1447"/>
      <c r="Q9" s="1447"/>
      <c r="R9" s="1447"/>
      <c r="S9" s="1448"/>
    </row>
    <row r="10" spans="1:20" ht="37.15" customHeight="1" thickTop="1" x14ac:dyDescent="0.25">
      <c r="A10" s="1439" t="s">
        <v>1675</v>
      </c>
      <c r="B10" s="1439"/>
      <c r="C10" s="991"/>
      <c r="D10" s="1440" t="s">
        <v>1676</v>
      </c>
      <c r="E10" s="1439"/>
      <c r="F10" s="1439"/>
      <c r="G10" s="1439"/>
      <c r="H10" s="1439"/>
      <c r="I10" s="1439"/>
      <c r="J10" s="1439"/>
      <c r="K10" s="1441"/>
      <c r="L10" s="1442"/>
      <c r="M10" s="1442"/>
      <c r="N10" s="315"/>
      <c r="O10" s="315"/>
      <c r="P10" s="315"/>
      <c r="Q10" s="315"/>
      <c r="R10" s="315"/>
      <c r="S10" s="314"/>
    </row>
    <row r="11" spans="1:20" ht="19.5" thickBot="1" x14ac:dyDescent="0.35">
      <c r="A11" s="1451" t="s">
        <v>1677</v>
      </c>
      <c r="B11" s="1451"/>
      <c r="C11" s="992"/>
      <c r="D11" s="1452" t="s">
        <v>1678</v>
      </c>
      <c r="E11" s="1451"/>
      <c r="F11" s="1453"/>
      <c r="G11" s="1454"/>
      <c r="H11" s="1454"/>
      <c r="I11" s="1451" t="s">
        <v>1679</v>
      </c>
      <c r="J11" s="1451"/>
      <c r="K11" s="1449"/>
      <c r="L11" s="1450"/>
      <c r="M11" s="1450"/>
      <c r="N11" s="313"/>
      <c r="O11" s="312"/>
      <c r="P11" s="312"/>
      <c r="Q11" s="312"/>
      <c r="R11" s="312"/>
      <c r="S11" s="311"/>
    </row>
    <row r="12" spans="1:20" ht="15.75" thickTop="1" x14ac:dyDescent="0.25"/>
    <row r="13" spans="1:20" ht="36.75" customHeight="1" x14ac:dyDescent="0.25"/>
    <row r="14" spans="1:20" ht="21" x14ac:dyDescent="0.25">
      <c r="A14" s="1438" t="str">
        <f>IF(AND(C9&gt;0,C9&lt;150),"For DoD, a minimum order value of $150 is required.  Please increase DoD allocation to at least $150.","")</f>
        <v/>
      </c>
      <c r="B14" s="1438"/>
      <c r="C14" s="1438"/>
      <c r="D14" s="1438"/>
      <c r="E14" s="1438"/>
      <c r="F14" s="1438"/>
      <c r="G14" s="1438"/>
      <c r="H14" s="1438"/>
      <c r="I14" s="1438"/>
      <c r="J14" s="1438"/>
      <c r="K14" s="1438"/>
      <c r="L14" s="1438"/>
      <c r="M14" s="1438"/>
      <c r="N14" s="1438"/>
      <c r="O14" s="1438"/>
      <c r="P14" s="1438"/>
      <c r="Q14" s="1438"/>
    </row>
  </sheetData>
  <sheetProtection formatColumns="0" formatRows="0" selectLockedCells="1"/>
  <mergeCells count="23">
    <mergeCell ref="A1:T1"/>
    <mergeCell ref="A5:S5"/>
    <mergeCell ref="A6:E6"/>
    <mergeCell ref="F6:S6"/>
    <mergeCell ref="A7:S7"/>
    <mergeCell ref="A2:K2"/>
    <mergeCell ref="L2:S4"/>
    <mergeCell ref="A3:K3"/>
    <mergeCell ref="A4:B4"/>
    <mergeCell ref="C4:E4"/>
    <mergeCell ref="F4:H4"/>
    <mergeCell ref="I4:K4"/>
    <mergeCell ref="A8:B8"/>
    <mergeCell ref="A14:Q14"/>
    <mergeCell ref="A10:B10"/>
    <mergeCell ref="D10:J10"/>
    <mergeCell ref="K10:M10"/>
    <mergeCell ref="D8:S9"/>
    <mergeCell ref="K11:M11"/>
    <mergeCell ref="A11:B11"/>
    <mergeCell ref="D11:E11"/>
    <mergeCell ref="F11:H11"/>
    <mergeCell ref="I11:J11"/>
  </mergeCells>
  <conditionalFormatting sqref="A14">
    <cfRule type="containsText" dxfId="205" priority="2" operator="containsText" text="Please">
      <formula>NOT(ISERROR(SEARCH("Please",A14)))</formula>
    </cfRule>
  </conditionalFormatting>
  <conditionalFormatting sqref="F6">
    <cfRule type="cellIs" dxfId="204" priority="3" operator="equal">
      <formula>"Meets the minumum case amount"</formula>
    </cfRule>
    <cfRule type="duplicateValues" dxfId="203" priority="4"/>
    <cfRule type="expression" dxfId="202" priority="5">
      <formula>#REF!</formula>
    </cfRule>
  </conditionalFormatting>
  <dataValidations count="1">
    <dataValidation type="list" allowBlank="1" showInputMessage="1" showErrorMessage="1" sqref="K10:M10 C10" xr:uid="{00000000-0002-0000-0600-000000000000}">
      <formula1>"Yes, No, I don't know"</formula1>
    </dataValidation>
  </dataValidations>
  <pageMargins left="0.25" right="0.25" top="0.5" bottom="0.5" header="0" footer="0"/>
  <pageSetup scale="4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8B487-8EEA-479C-A4CE-A0F447B4804B}">
  <sheetPr codeName="Sheet71">
    <pageSetUpPr fitToPage="1"/>
  </sheetPr>
  <dimension ref="A1:Y54"/>
  <sheetViews>
    <sheetView showGridLines="0" topLeftCell="A13" zoomScale="60" zoomScaleNormal="60" workbookViewId="0">
      <selection activeCell="A10" sqref="A10:XFD13"/>
    </sheetView>
  </sheetViews>
  <sheetFormatPr defaultColWidth="9.140625" defaultRowHeight="15" x14ac:dyDescent="0.25"/>
  <cols>
    <col min="1" max="1" width="3.42578125" style="58" customWidth="1"/>
    <col min="2" max="2" width="19.42578125" style="58" customWidth="1"/>
    <col min="3" max="3" width="91.7109375" style="58" customWidth="1"/>
    <col min="4" max="4" width="19.42578125" style="58" customWidth="1"/>
    <col min="5" max="5" width="10.140625" style="58" customWidth="1"/>
    <col min="6" max="6" width="19.140625" style="58" customWidth="1"/>
    <col min="7"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8.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100332</v>
      </c>
      <c r="L7" s="1542" t="s">
        <v>1681</v>
      </c>
      <c r="M7" s="1542"/>
      <c r="N7" s="1542"/>
      <c r="O7" s="1543" t="s">
        <v>2699</v>
      </c>
      <c r="P7" s="1578"/>
      <c r="Q7" s="1578"/>
      <c r="R7" s="1578"/>
      <c r="S7" s="589">
        <v>0.63049999999999995</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SUM(U15:U44)</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SUM(K15:K76)</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x14ac:dyDescent="0.25">
      <c r="B15" s="590" t="s">
        <v>2740</v>
      </c>
      <c r="C15" s="591" t="s">
        <v>2741</v>
      </c>
      <c r="D15" s="559" t="s">
        <v>1747</v>
      </c>
      <c r="E15" s="560" t="s">
        <v>1747</v>
      </c>
      <c r="F15" s="560" t="s">
        <v>2742</v>
      </c>
      <c r="G15" s="561">
        <v>17.079999999999998</v>
      </c>
      <c r="H15" s="560">
        <v>250</v>
      </c>
      <c r="I15" s="561">
        <v>3.98</v>
      </c>
      <c r="J15" s="580">
        <f t="shared" ref="J15:J44" si="1">$S$7*I15</f>
        <v>2.5093899999999998</v>
      </c>
      <c r="K15" s="993"/>
      <c r="L15" s="979"/>
      <c r="M15" s="979"/>
      <c r="N15" s="979"/>
      <c r="O15" s="979"/>
      <c r="P15" s="979"/>
      <c r="Q15" s="979"/>
      <c r="R15" s="979"/>
      <c r="S15" s="994"/>
      <c r="T15" s="54">
        <f t="shared" ref="T15:T44" si="2">SUM(K15:S15)</f>
        <v>0</v>
      </c>
      <c r="U15" s="325">
        <f t="shared" ref="U15:U44" si="3">T15*I15</f>
        <v>0</v>
      </c>
      <c r="V15" s="328">
        <f t="shared" ref="V15:V44" si="4">U15*$S$7</f>
        <v>0</v>
      </c>
      <c r="W15" s="1572" t="s">
        <v>1695</v>
      </c>
      <c r="X15" s="1573"/>
    </row>
    <row r="16" spans="1:25" ht="19.5" customHeight="1" x14ac:dyDescent="0.25">
      <c r="B16" s="592" t="s">
        <v>2700</v>
      </c>
      <c r="C16" s="570" t="s">
        <v>2743</v>
      </c>
      <c r="D16" s="565" t="s">
        <v>1747</v>
      </c>
      <c r="E16" s="566" t="s">
        <v>1747</v>
      </c>
      <c r="F16" s="566" t="s">
        <v>2702</v>
      </c>
      <c r="G16" s="567">
        <v>30.1</v>
      </c>
      <c r="H16" s="566">
        <v>168</v>
      </c>
      <c r="I16" s="567">
        <v>7.33</v>
      </c>
      <c r="J16" s="568">
        <f t="shared" si="1"/>
        <v>4.6215649999999995</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593" t="s">
        <v>2744</v>
      </c>
      <c r="C17" s="570" t="s">
        <v>2745</v>
      </c>
      <c r="D17" s="565" t="s">
        <v>1747</v>
      </c>
      <c r="E17" s="566" t="s">
        <v>1747</v>
      </c>
      <c r="F17" s="566" t="s">
        <v>2702</v>
      </c>
      <c r="G17" s="567">
        <v>15.23</v>
      </c>
      <c r="H17" s="566">
        <v>84</v>
      </c>
      <c r="I17" s="567">
        <v>3.67</v>
      </c>
      <c r="J17" s="568">
        <f t="shared" si="1"/>
        <v>2.3139349999999999</v>
      </c>
      <c r="K17" s="995"/>
      <c r="L17" s="964"/>
      <c r="M17" s="964"/>
      <c r="N17" s="964"/>
      <c r="O17" s="964"/>
      <c r="P17" s="964"/>
      <c r="Q17" s="964"/>
      <c r="R17" s="964"/>
      <c r="S17" s="996"/>
      <c r="T17" s="55">
        <f t="shared" si="2"/>
        <v>0</v>
      </c>
      <c r="U17" s="326">
        <f t="shared" si="3"/>
        <v>0</v>
      </c>
      <c r="V17" s="13">
        <f t="shared" si="4"/>
        <v>0</v>
      </c>
      <c r="W17" s="1574"/>
      <c r="X17" s="1575"/>
    </row>
    <row r="18" spans="2:24" ht="19.5" customHeight="1" x14ac:dyDescent="0.25">
      <c r="B18" s="593" t="s">
        <v>2703</v>
      </c>
      <c r="C18" s="570" t="s">
        <v>2746</v>
      </c>
      <c r="D18" s="565" t="s">
        <v>1747</v>
      </c>
      <c r="E18" s="566" t="s">
        <v>1747</v>
      </c>
      <c r="F18" s="566" t="s">
        <v>2705</v>
      </c>
      <c r="G18" s="567">
        <v>27.5</v>
      </c>
      <c r="H18" s="566">
        <v>264</v>
      </c>
      <c r="I18" s="567">
        <v>5.76</v>
      </c>
      <c r="J18" s="568">
        <f t="shared" si="1"/>
        <v>3.6316799999999994</v>
      </c>
      <c r="K18" s="995"/>
      <c r="L18" s="964"/>
      <c r="M18" s="964"/>
      <c r="N18" s="964"/>
      <c r="O18" s="964"/>
      <c r="P18" s="964"/>
      <c r="Q18" s="964"/>
      <c r="R18" s="964"/>
      <c r="S18" s="996"/>
      <c r="T18" s="55">
        <f t="shared" si="2"/>
        <v>0</v>
      </c>
      <c r="U18" s="326">
        <f t="shared" si="3"/>
        <v>0</v>
      </c>
      <c r="V18" s="13">
        <f t="shared" si="4"/>
        <v>0</v>
      </c>
      <c r="W18" s="1574"/>
      <c r="X18" s="1575"/>
    </row>
    <row r="19" spans="2:24" ht="34.5" customHeight="1" x14ac:dyDescent="0.25">
      <c r="B19" s="593" t="s">
        <v>2747</v>
      </c>
      <c r="C19" s="570" t="s">
        <v>2748</v>
      </c>
      <c r="D19" s="565" t="s">
        <v>1747</v>
      </c>
      <c r="E19" s="566" t="s">
        <v>1747</v>
      </c>
      <c r="F19" s="566" t="s">
        <v>1747</v>
      </c>
      <c r="G19" s="567">
        <v>17.079999999999998</v>
      </c>
      <c r="H19" s="566">
        <v>250</v>
      </c>
      <c r="I19" s="567">
        <v>2.0499999999999998</v>
      </c>
      <c r="J19" s="568">
        <f t="shared" si="1"/>
        <v>1.2925249999999997</v>
      </c>
      <c r="K19" s="995"/>
      <c r="L19" s="964"/>
      <c r="M19" s="964"/>
      <c r="N19" s="964"/>
      <c r="O19" s="964"/>
      <c r="P19" s="964"/>
      <c r="Q19" s="964"/>
      <c r="R19" s="964"/>
      <c r="S19" s="996"/>
      <c r="T19" s="55">
        <f t="shared" si="2"/>
        <v>0</v>
      </c>
      <c r="U19" s="326">
        <f t="shared" si="3"/>
        <v>0</v>
      </c>
      <c r="V19" s="13">
        <f t="shared" si="4"/>
        <v>0</v>
      </c>
      <c r="W19" s="1574"/>
      <c r="X19" s="1575"/>
    </row>
    <row r="20" spans="2:24" ht="19.5" customHeight="1" x14ac:dyDescent="0.25">
      <c r="B20" s="593" t="s">
        <v>2749</v>
      </c>
      <c r="C20" s="570" t="s">
        <v>2750</v>
      </c>
      <c r="D20" s="565" t="s">
        <v>1747</v>
      </c>
      <c r="E20" s="566" t="s">
        <v>1747</v>
      </c>
      <c r="F20" s="566" t="s">
        <v>1747</v>
      </c>
      <c r="G20" s="567">
        <v>42.08</v>
      </c>
      <c r="H20" s="566">
        <v>540</v>
      </c>
      <c r="I20" s="567">
        <v>5.0199999999999996</v>
      </c>
      <c r="J20" s="568">
        <f t="shared" si="1"/>
        <v>3.1651099999999994</v>
      </c>
      <c r="K20" s="995"/>
      <c r="L20" s="964"/>
      <c r="M20" s="964"/>
      <c r="N20" s="964"/>
      <c r="O20" s="964"/>
      <c r="P20" s="964"/>
      <c r="Q20" s="964"/>
      <c r="R20" s="964"/>
      <c r="S20" s="996"/>
      <c r="T20" s="55">
        <f t="shared" si="2"/>
        <v>0</v>
      </c>
      <c r="U20" s="326">
        <f t="shared" si="3"/>
        <v>0</v>
      </c>
      <c r="V20" s="13">
        <f t="shared" si="4"/>
        <v>0</v>
      </c>
      <c r="W20" s="1574"/>
      <c r="X20" s="1575"/>
    </row>
    <row r="21" spans="2:24" ht="19.5" customHeight="1" x14ac:dyDescent="0.25">
      <c r="B21" s="593" t="s">
        <v>2751</v>
      </c>
      <c r="C21" s="570" t="s">
        <v>2752</v>
      </c>
      <c r="D21" s="565" t="s">
        <v>1747</v>
      </c>
      <c r="E21" s="566" t="s">
        <v>1747</v>
      </c>
      <c r="F21" s="566" t="s">
        <v>2705</v>
      </c>
      <c r="G21" s="567">
        <v>44.25</v>
      </c>
      <c r="H21" s="566">
        <v>289</v>
      </c>
      <c r="I21" s="567">
        <v>5.22</v>
      </c>
      <c r="J21" s="568">
        <f t="shared" si="1"/>
        <v>3.2912099999999995</v>
      </c>
      <c r="K21" s="995"/>
      <c r="L21" s="964"/>
      <c r="M21" s="964"/>
      <c r="N21" s="964"/>
      <c r="O21" s="964"/>
      <c r="P21" s="964"/>
      <c r="Q21" s="964"/>
      <c r="R21" s="964"/>
      <c r="S21" s="996"/>
      <c r="T21" s="55">
        <f t="shared" si="2"/>
        <v>0</v>
      </c>
      <c r="U21" s="326">
        <f t="shared" si="3"/>
        <v>0</v>
      </c>
      <c r="V21" s="13">
        <f t="shared" si="4"/>
        <v>0</v>
      </c>
      <c r="W21" s="1574"/>
      <c r="X21" s="1575"/>
    </row>
    <row r="22" spans="2:24" ht="19.5" customHeight="1" x14ac:dyDescent="0.25">
      <c r="B22" s="593" t="s">
        <v>2753</v>
      </c>
      <c r="C22" s="570" t="s">
        <v>2754</v>
      </c>
      <c r="D22" s="565" t="s">
        <v>1747</v>
      </c>
      <c r="E22" s="566" t="s">
        <v>1747</v>
      </c>
      <c r="F22" s="566" t="s">
        <v>2702</v>
      </c>
      <c r="G22" s="567">
        <v>33</v>
      </c>
      <c r="H22" s="566">
        <v>168</v>
      </c>
      <c r="I22" s="567">
        <v>4.72</v>
      </c>
      <c r="J22" s="568">
        <f t="shared" si="1"/>
        <v>2.9759599999999997</v>
      </c>
      <c r="K22" s="995"/>
      <c r="L22" s="964"/>
      <c r="M22" s="964"/>
      <c r="N22" s="964"/>
      <c r="O22" s="964"/>
      <c r="P22" s="964"/>
      <c r="Q22" s="964"/>
      <c r="R22" s="964"/>
      <c r="S22" s="996"/>
      <c r="T22" s="55">
        <f t="shared" si="2"/>
        <v>0</v>
      </c>
      <c r="U22" s="326">
        <f t="shared" si="3"/>
        <v>0</v>
      </c>
      <c r="V22" s="13">
        <f t="shared" si="4"/>
        <v>0</v>
      </c>
      <c r="W22" s="1574"/>
      <c r="X22" s="1575"/>
    </row>
    <row r="23" spans="2:24" ht="19.5" customHeight="1" x14ac:dyDescent="0.25">
      <c r="B23" s="593" t="s">
        <v>2755</v>
      </c>
      <c r="C23" s="570" t="s">
        <v>2756</v>
      </c>
      <c r="D23" s="565" t="s">
        <v>1747</v>
      </c>
      <c r="E23" s="566" t="s">
        <v>1747</v>
      </c>
      <c r="F23" s="566" t="s">
        <v>2705</v>
      </c>
      <c r="G23" s="567">
        <v>17.28</v>
      </c>
      <c r="H23" s="566">
        <v>84</v>
      </c>
      <c r="I23" s="567">
        <v>2.36</v>
      </c>
      <c r="J23" s="568">
        <f t="shared" si="1"/>
        <v>1.4879799999999999</v>
      </c>
      <c r="K23" s="995"/>
      <c r="L23" s="964"/>
      <c r="M23" s="964"/>
      <c r="N23" s="964"/>
      <c r="O23" s="964"/>
      <c r="P23" s="964"/>
      <c r="Q23" s="964"/>
      <c r="R23" s="964"/>
      <c r="S23" s="996"/>
      <c r="T23" s="55">
        <f t="shared" si="2"/>
        <v>0</v>
      </c>
      <c r="U23" s="326">
        <f t="shared" si="3"/>
        <v>0</v>
      </c>
      <c r="V23" s="13">
        <f t="shared" si="4"/>
        <v>0</v>
      </c>
      <c r="W23" s="1574"/>
      <c r="X23" s="1575"/>
    </row>
    <row r="24" spans="2:24" ht="19.5" customHeight="1" x14ac:dyDescent="0.25">
      <c r="B24" s="592" t="s">
        <v>2710</v>
      </c>
      <c r="C24" s="570" t="s">
        <v>2757</v>
      </c>
      <c r="D24" s="565" t="s">
        <v>1747</v>
      </c>
      <c r="E24" s="566" t="s">
        <v>1747</v>
      </c>
      <c r="F24" s="566" t="s">
        <v>2705</v>
      </c>
      <c r="G24" s="567">
        <v>44.25</v>
      </c>
      <c r="H24" s="566">
        <v>412</v>
      </c>
      <c r="I24" s="567">
        <v>5.9</v>
      </c>
      <c r="J24" s="568">
        <f t="shared" si="1"/>
        <v>3.7199499999999999</v>
      </c>
      <c r="K24" s="995"/>
      <c r="L24" s="964"/>
      <c r="M24" s="964"/>
      <c r="N24" s="964"/>
      <c r="O24" s="964"/>
      <c r="P24" s="964"/>
      <c r="Q24" s="964"/>
      <c r="R24" s="964"/>
      <c r="S24" s="996"/>
      <c r="T24" s="55">
        <f t="shared" si="2"/>
        <v>0</v>
      </c>
      <c r="U24" s="326">
        <f t="shared" si="3"/>
        <v>0</v>
      </c>
      <c r="V24" s="13">
        <f t="shared" si="4"/>
        <v>0</v>
      </c>
      <c r="W24" s="1574"/>
      <c r="X24" s="1575"/>
    </row>
    <row r="25" spans="2:24" ht="19.5" customHeight="1" x14ac:dyDescent="0.25">
      <c r="B25" s="593" t="s">
        <v>2758</v>
      </c>
      <c r="C25" s="570" t="s">
        <v>2759</v>
      </c>
      <c r="D25" s="565" t="s">
        <v>1747</v>
      </c>
      <c r="E25" s="566" t="s">
        <v>1747</v>
      </c>
      <c r="F25" s="566" t="s">
        <v>2705</v>
      </c>
      <c r="G25" s="567">
        <v>30.65</v>
      </c>
      <c r="H25" s="566">
        <v>264</v>
      </c>
      <c r="I25" s="567">
        <v>3.71</v>
      </c>
      <c r="J25" s="568">
        <f t="shared" si="1"/>
        <v>2.3391549999999999</v>
      </c>
      <c r="K25" s="995"/>
      <c r="L25" s="964"/>
      <c r="M25" s="964"/>
      <c r="N25" s="964"/>
      <c r="O25" s="964"/>
      <c r="P25" s="964"/>
      <c r="Q25" s="964"/>
      <c r="R25" s="964"/>
      <c r="S25" s="996"/>
      <c r="T25" s="55">
        <f t="shared" si="2"/>
        <v>0</v>
      </c>
      <c r="U25" s="326">
        <f t="shared" si="3"/>
        <v>0</v>
      </c>
      <c r="V25" s="13">
        <f t="shared" si="4"/>
        <v>0</v>
      </c>
      <c r="W25" s="1574"/>
      <c r="X25" s="1575"/>
    </row>
    <row r="26" spans="2:24" ht="35.25" customHeight="1" x14ac:dyDescent="0.25">
      <c r="B26" s="593" t="s">
        <v>2760</v>
      </c>
      <c r="C26" s="570" t="s">
        <v>2761</v>
      </c>
      <c r="D26" s="565" t="s">
        <v>1747</v>
      </c>
      <c r="E26" s="566" t="s">
        <v>1747</v>
      </c>
      <c r="F26" s="566" t="s">
        <v>1747</v>
      </c>
      <c r="G26" s="567">
        <v>17.079999999999998</v>
      </c>
      <c r="H26" s="566">
        <v>250</v>
      </c>
      <c r="I26" s="567">
        <v>3.56</v>
      </c>
      <c r="J26" s="568">
        <f t="shared" si="1"/>
        <v>2.24458</v>
      </c>
      <c r="K26" s="995"/>
      <c r="L26" s="964"/>
      <c r="M26" s="964"/>
      <c r="N26" s="964"/>
      <c r="O26" s="964"/>
      <c r="P26" s="964"/>
      <c r="Q26" s="964"/>
      <c r="R26" s="964"/>
      <c r="S26" s="996"/>
      <c r="T26" s="55">
        <f t="shared" si="2"/>
        <v>0</v>
      </c>
      <c r="U26" s="326">
        <f t="shared" si="3"/>
        <v>0</v>
      </c>
      <c r="V26" s="13">
        <f t="shared" si="4"/>
        <v>0</v>
      </c>
      <c r="W26" s="1574"/>
      <c r="X26" s="1575"/>
    </row>
    <row r="27" spans="2:24" ht="19.5" customHeight="1" x14ac:dyDescent="0.25">
      <c r="B27" s="593" t="s">
        <v>2714</v>
      </c>
      <c r="C27" s="570" t="s">
        <v>2715</v>
      </c>
      <c r="D27" s="565" t="s">
        <v>1747</v>
      </c>
      <c r="E27" s="566" t="s">
        <v>1747</v>
      </c>
      <c r="F27" s="566" t="s">
        <v>1747</v>
      </c>
      <c r="G27" s="567">
        <v>49</v>
      </c>
      <c r="H27" s="566">
        <v>1151</v>
      </c>
      <c r="I27" s="567">
        <v>10.35</v>
      </c>
      <c r="J27" s="568">
        <f t="shared" si="1"/>
        <v>6.5256749999999997</v>
      </c>
      <c r="K27" s="995"/>
      <c r="L27" s="964"/>
      <c r="M27" s="964"/>
      <c r="N27" s="964"/>
      <c r="O27" s="964"/>
      <c r="P27" s="964"/>
      <c r="Q27" s="964"/>
      <c r="R27" s="964"/>
      <c r="S27" s="996"/>
      <c r="T27" s="55">
        <f t="shared" si="2"/>
        <v>0</v>
      </c>
      <c r="U27" s="326">
        <f t="shared" si="3"/>
        <v>0</v>
      </c>
      <c r="V27" s="13">
        <f t="shared" si="4"/>
        <v>0</v>
      </c>
      <c r="W27" s="1574"/>
      <c r="X27" s="1575"/>
    </row>
    <row r="28" spans="2:24" ht="19.5" customHeight="1" x14ac:dyDescent="0.25">
      <c r="B28" s="593" t="s">
        <v>2762</v>
      </c>
      <c r="C28" s="570" t="s">
        <v>2763</v>
      </c>
      <c r="D28" s="565" t="s">
        <v>1747</v>
      </c>
      <c r="E28" s="566" t="s">
        <v>1747</v>
      </c>
      <c r="F28" s="566" t="s">
        <v>1747</v>
      </c>
      <c r="G28" s="567">
        <v>23</v>
      </c>
      <c r="H28" s="566">
        <v>1000</v>
      </c>
      <c r="I28" s="567">
        <v>4.3499999999999996</v>
      </c>
      <c r="J28" s="568">
        <f t="shared" si="1"/>
        <v>2.7426749999999998</v>
      </c>
      <c r="K28" s="995"/>
      <c r="L28" s="964"/>
      <c r="M28" s="964"/>
      <c r="N28" s="964"/>
      <c r="O28" s="964"/>
      <c r="P28" s="964"/>
      <c r="Q28" s="964"/>
      <c r="R28" s="964"/>
      <c r="S28" s="996"/>
      <c r="T28" s="55">
        <f t="shared" si="2"/>
        <v>0</v>
      </c>
      <c r="U28" s="326">
        <f t="shared" si="3"/>
        <v>0</v>
      </c>
      <c r="V28" s="13">
        <f t="shared" si="4"/>
        <v>0</v>
      </c>
      <c r="W28" s="1574"/>
      <c r="X28" s="1575"/>
    </row>
    <row r="29" spans="2:24" ht="19.5" customHeight="1" x14ac:dyDescent="0.25">
      <c r="B29" s="593" t="s">
        <v>2716</v>
      </c>
      <c r="C29" s="570" t="s">
        <v>2717</v>
      </c>
      <c r="D29" s="565" t="s">
        <v>1747</v>
      </c>
      <c r="E29" s="566" t="s">
        <v>1747</v>
      </c>
      <c r="F29" s="566" t="s">
        <v>1747</v>
      </c>
      <c r="G29" s="567">
        <v>48</v>
      </c>
      <c r="H29" s="566">
        <v>1141</v>
      </c>
      <c r="I29" s="567">
        <v>8.9600000000000009</v>
      </c>
      <c r="J29" s="568">
        <f t="shared" si="1"/>
        <v>5.6492800000000001</v>
      </c>
      <c r="K29" s="995"/>
      <c r="L29" s="964"/>
      <c r="M29" s="964"/>
      <c r="N29" s="964"/>
      <c r="O29" s="964"/>
      <c r="P29" s="964"/>
      <c r="Q29" s="964"/>
      <c r="R29" s="964"/>
      <c r="S29" s="996"/>
      <c r="T29" s="55">
        <f t="shared" si="2"/>
        <v>0</v>
      </c>
      <c r="U29" s="326">
        <f t="shared" si="3"/>
        <v>0</v>
      </c>
      <c r="V29" s="13">
        <f t="shared" si="4"/>
        <v>0</v>
      </c>
      <c r="W29" s="1574"/>
      <c r="X29" s="1575"/>
    </row>
    <row r="30" spans="2:24" ht="19.5" customHeight="1" x14ac:dyDescent="0.25">
      <c r="B30" s="593" t="s">
        <v>2764</v>
      </c>
      <c r="C30" s="570" t="s">
        <v>2765</v>
      </c>
      <c r="D30" s="565" t="s">
        <v>1747</v>
      </c>
      <c r="E30" s="566" t="s">
        <v>1747</v>
      </c>
      <c r="F30" s="566" t="s">
        <v>1747</v>
      </c>
      <c r="G30" s="567">
        <v>30.21</v>
      </c>
      <c r="H30" s="566">
        <v>760</v>
      </c>
      <c r="I30" s="567">
        <v>6.39</v>
      </c>
      <c r="J30" s="568">
        <f t="shared" si="1"/>
        <v>4.0288949999999994</v>
      </c>
      <c r="K30" s="995"/>
      <c r="L30" s="964"/>
      <c r="M30" s="964"/>
      <c r="N30" s="964"/>
      <c r="O30" s="964"/>
      <c r="P30" s="964"/>
      <c r="Q30" s="964"/>
      <c r="R30" s="964"/>
      <c r="S30" s="996"/>
      <c r="T30" s="55">
        <f t="shared" si="2"/>
        <v>0</v>
      </c>
      <c r="U30" s="326">
        <f t="shared" si="3"/>
        <v>0</v>
      </c>
      <c r="V30" s="13">
        <f t="shared" si="4"/>
        <v>0</v>
      </c>
      <c r="W30" s="1574"/>
      <c r="X30" s="1575"/>
    </row>
    <row r="31" spans="2:24" ht="31.5" customHeight="1" x14ac:dyDescent="0.25">
      <c r="B31" s="593" t="s">
        <v>2718</v>
      </c>
      <c r="C31" s="570" t="s">
        <v>2766</v>
      </c>
      <c r="D31" s="565" t="s">
        <v>1747</v>
      </c>
      <c r="E31" s="566" t="s">
        <v>1747</v>
      </c>
      <c r="F31" s="566" t="s">
        <v>1747</v>
      </c>
      <c r="G31" s="567">
        <v>30.83</v>
      </c>
      <c r="H31" s="566">
        <v>773</v>
      </c>
      <c r="I31" s="567">
        <v>6.43</v>
      </c>
      <c r="J31" s="568">
        <f t="shared" si="1"/>
        <v>4.0541149999999995</v>
      </c>
      <c r="K31" s="995"/>
      <c r="L31" s="964"/>
      <c r="M31" s="964"/>
      <c r="N31" s="964"/>
      <c r="O31" s="964"/>
      <c r="P31" s="964"/>
      <c r="Q31" s="964"/>
      <c r="R31" s="964"/>
      <c r="S31" s="996"/>
      <c r="T31" s="55">
        <f t="shared" si="2"/>
        <v>0</v>
      </c>
      <c r="U31" s="326">
        <f t="shared" si="3"/>
        <v>0</v>
      </c>
      <c r="V31" s="13">
        <f t="shared" si="4"/>
        <v>0</v>
      </c>
      <c r="W31" s="1574"/>
      <c r="X31" s="1575"/>
    </row>
    <row r="32" spans="2:24" ht="19.5" customHeight="1" x14ac:dyDescent="0.25">
      <c r="B32" s="593" t="s">
        <v>2720</v>
      </c>
      <c r="C32" s="570" t="s">
        <v>2767</v>
      </c>
      <c r="D32" s="565" t="s">
        <v>1747</v>
      </c>
      <c r="E32" s="566" t="s">
        <v>1747</v>
      </c>
      <c r="F32" s="566" t="s">
        <v>1747</v>
      </c>
      <c r="G32" s="567">
        <v>47</v>
      </c>
      <c r="H32" s="566">
        <v>1140</v>
      </c>
      <c r="I32" s="567">
        <v>9.4600000000000009</v>
      </c>
      <c r="J32" s="568">
        <f t="shared" si="1"/>
        <v>5.9645299999999999</v>
      </c>
      <c r="K32" s="995"/>
      <c r="L32" s="964"/>
      <c r="M32" s="964"/>
      <c r="N32" s="964"/>
      <c r="O32" s="964"/>
      <c r="P32" s="964"/>
      <c r="Q32" s="964"/>
      <c r="R32" s="964"/>
      <c r="S32" s="996"/>
      <c r="T32" s="55">
        <f t="shared" si="2"/>
        <v>0</v>
      </c>
      <c r="U32" s="326">
        <f t="shared" si="3"/>
        <v>0</v>
      </c>
      <c r="V32" s="13">
        <f t="shared" si="4"/>
        <v>0</v>
      </c>
      <c r="W32" s="1574"/>
      <c r="X32" s="1575"/>
    </row>
    <row r="33" spans="2:24" ht="33" customHeight="1" x14ac:dyDescent="0.25">
      <c r="B33" s="593" t="s">
        <v>2768</v>
      </c>
      <c r="C33" s="570" t="s">
        <v>2769</v>
      </c>
      <c r="D33" s="565" t="s">
        <v>1747</v>
      </c>
      <c r="E33" s="566" t="s">
        <v>1747</v>
      </c>
      <c r="F33" s="566" t="s">
        <v>1747</v>
      </c>
      <c r="G33" s="567">
        <v>21.6</v>
      </c>
      <c r="H33" s="566">
        <v>1000</v>
      </c>
      <c r="I33" s="567">
        <v>4.66</v>
      </c>
      <c r="J33" s="568">
        <f t="shared" si="1"/>
        <v>2.9381299999999997</v>
      </c>
      <c r="K33" s="995"/>
      <c r="L33" s="964"/>
      <c r="M33" s="964"/>
      <c r="N33" s="964"/>
      <c r="O33" s="964"/>
      <c r="P33" s="964"/>
      <c r="Q33" s="964"/>
      <c r="R33" s="964"/>
      <c r="S33" s="996"/>
      <c r="T33" s="55">
        <f t="shared" si="2"/>
        <v>0</v>
      </c>
      <c r="U33" s="326">
        <f t="shared" si="3"/>
        <v>0</v>
      </c>
      <c r="V33" s="13">
        <f t="shared" si="4"/>
        <v>0</v>
      </c>
      <c r="W33" s="1574"/>
      <c r="X33" s="1575"/>
    </row>
    <row r="34" spans="2:24" ht="33.75" customHeight="1" x14ac:dyDescent="0.25">
      <c r="B34" s="592" t="s">
        <v>2712</v>
      </c>
      <c r="C34" s="570" t="s">
        <v>2770</v>
      </c>
      <c r="D34" s="565" t="s">
        <v>1747</v>
      </c>
      <c r="E34" s="566" t="s">
        <v>1747</v>
      </c>
      <c r="F34" s="566" t="s">
        <v>1747</v>
      </c>
      <c r="G34" s="567">
        <v>45.82</v>
      </c>
      <c r="H34" s="566">
        <v>1125</v>
      </c>
      <c r="I34" s="567">
        <v>9.3699999999999992</v>
      </c>
      <c r="J34" s="568">
        <f t="shared" si="1"/>
        <v>5.9077849999999987</v>
      </c>
      <c r="K34" s="995"/>
      <c r="L34" s="964"/>
      <c r="M34" s="964"/>
      <c r="N34" s="964"/>
      <c r="O34" s="964"/>
      <c r="P34" s="964"/>
      <c r="Q34" s="964"/>
      <c r="R34" s="964"/>
      <c r="S34" s="996"/>
      <c r="T34" s="55">
        <f t="shared" si="2"/>
        <v>0</v>
      </c>
      <c r="U34" s="326">
        <f t="shared" si="3"/>
        <v>0</v>
      </c>
      <c r="V34" s="13">
        <f t="shared" si="4"/>
        <v>0</v>
      </c>
      <c r="W34" s="1574"/>
      <c r="X34" s="1575"/>
    </row>
    <row r="35" spans="2:24" ht="19.5" customHeight="1" x14ac:dyDescent="0.25">
      <c r="B35" s="593" t="s">
        <v>2730</v>
      </c>
      <c r="C35" s="570" t="s">
        <v>2771</v>
      </c>
      <c r="D35" s="565" t="s">
        <v>1747</v>
      </c>
      <c r="E35" s="566" t="s">
        <v>1747</v>
      </c>
      <c r="F35" s="566" t="s">
        <v>2705</v>
      </c>
      <c r="G35" s="567">
        <v>45</v>
      </c>
      <c r="H35" s="566">
        <v>498</v>
      </c>
      <c r="I35" s="567">
        <v>10.52</v>
      </c>
      <c r="J35" s="568">
        <f t="shared" si="1"/>
        <v>6.6328599999999991</v>
      </c>
      <c r="K35" s="995"/>
      <c r="L35" s="964"/>
      <c r="M35" s="964"/>
      <c r="N35" s="964"/>
      <c r="O35" s="964"/>
      <c r="P35" s="964"/>
      <c r="Q35" s="964"/>
      <c r="R35" s="964"/>
      <c r="S35" s="996"/>
      <c r="T35" s="55">
        <f t="shared" si="2"/>
        <v>0</v>
      </c>
      <c r="U35" s="326">
        <f t="shared" si="3"/>
        <v>0</v>
      </c>
      <c r="V35" s="13">
        <f t="shared" si="4"/>
        <v>0</v>
      </c>
      <c r="W35" s="1574"/>
      <c r="X35" s="1575"/>
    </row>
    <row r="36" spans="2:24" ht="19.5" customHeight="1" x14ac:dyDescent="0.25">
      <c r="B36" s="593" t="s">
        <v>2726</v>
      </c>
      <c r="C36" s="570" t="s">
        <v>2772</v>
      </c>
      <c r="D36" s="565" t="s">
        <v>1747</v>
      </c>
      <c r="E36" s="566" t="s">
        <v>1747</v>
      </c>
      <c r="F36" s="566" t="s">
        <v>2705</v>
      </c>
      <c r="G36" s="567">
        <v>45</v>
      </c>
      <c r="H36" s="566">
        <v>573</v>
      </c>
      <c r="I36" s="567">
        <v>17.41</v>
      </c>
      <c r="J36" s="568">
        <f t="shared" si="1"/>
        <v>10.977004999999998</v>
      </c>
      <c r="K36" s="995"/>
      <c r="L36" s="964"/>
      <c r="M36" s="964"/>
      <c r="N36" s="964"/>
      <c r="O36" s="964"/>
      <c r="P36" s="964"/>
      <c r="Q36" s="964"/>
      <c r="R36" s="964"/>
      <c r="S36" s="996"/>
      <c r="T36" s="55">
        <f t="shared" si="2"/>
        <v>0</v>
      </c>
      <c r="U36" s="326">
        <f t="shared" si="3"/>
        <v>0</v>
      </c>
      <c r="V36" s="13">
        <f t="shared" si="4"/>
        <v>0</v>
      </c>
      <c r="W36" s="1574"/>
      <c r="X36" s="1575"/>
    </row>
    <row r="37" spans="2:24" ht="19.5" customHeight="1" x14ac:dyDescent="0.25">
      <c r="B37" s="592" t="s">
        <v>2728</v>
      </c>
      <c r="C37" s="570" t="s">
        <v>2773</v>
      </c>
      <c r="D37" s="565" t="s">
        <v>1747</v>
      </c>
      <c r="E37" s="566" t="s">
        <v>1747</v>
      </c>
      <c r="F37" s="566" t="s">
        <v>2705</v>
      </c>
      <c r="G37" s="567">
        <v>44</v>
      </c>
      <c r="H37" s="566">
        <v>530</v>
      </c>
      <c r="I37" s="567">
        <v>12.26</v>
      </c>
      <c r="J37" s="568">
        <f t="shared" si="1"/>
        <v>7.7299299999999995</v>
      </c>
      <c r="K37" s="995"/>
      <c r="L37" s="964"/>
      <c r="M37" s="964"/>
      <c r="N37" s="964"/>
      <c r="O37" s="964"/>
      <c r="P37" s="964"/>
      <c r="Q37" s="964"/>
      <c r="R37" s="964"/>
      <c r="S37" s="996"/>
      <c r="T37" s="55">
        <f t="shared" si="2"/>
        <v>0</v>
      </c>
      <c r="U37" s="326">
        <f t="shared" si="3"/>
        <v>0</v>
      </c>
      <c r="V37" s="13">
        <f t="shared" si="4"/>
        <v>0</v>
      </c>
      <c r="W37" s="1574"/>
      <c r="X37" s="1575"/>
    </row>
    <row r="38" spans="2:24" ht="19.5" customHeight="1" x14ac:dyDescent="0.25">
      <c r="B38" s="593" t="s">
        <v>2774</v>
      </c>
      <c r="C38" s="570" t="s">
        <v>2775</v>
      </c>
      <c r="D38" s="565" t="s">
        <v>1747</v>
      </c>
      <c r="E38" s="566" t="s">
        <v>1747</v>
      </c>
      <c r="F38" s="566" t="s">
        <v>2705</v>
      </c>
      <c r="G38" s="567">
        <v>46</v>
      </c>
      <c r="H38" s="566">
        <v>530</v>
      </c>
      <c r="I38" s="567">
        <v>12.35</v>
      </c>
      <c r="J38" s="568">
        <f t="shared" si="1"/>
        <v>7.7866749999999989</v>
      </c>
      <c r="K38" s="995"/>
      <c r="L38" s="964"/>
      <c r="M38" s="964"/>
      <c r="N38" s="964"/>
      <c r="O38" s="964"/>
      <c r="P38" s="964"/>
      <c r="Q38" s="964"/>
      <c r="R38" s="964"/>
      <c r="S38" s="996"/>
      <c r="T38" s="55">
        <f t="shared" si="2"/>
        <v>0</v>
      </c>
      <c r="U38" s="326">
        <f t="shared" si="3"/>
        <v>0</v>
      </c>
      <c r="V38" s="13">
        <f t="shared" si="4"/>
        <v>0</v>
      </c>
      <c r="W38" s="1574"/>
      <c r="X38" s="1575"/>
    </row>
    <row r="39" spans="2:24" ht="19.5" customHeight="1" x14ac:dyDescent="0.25">
      <c r="B39" s="592" t="s">
        <v>2732</v>
      </c>
      <c r="C39" s="570" t="s">
        <v>2776</v>
      </c>
      <c r="D39" s="565" t="s">
        <v>1747</v>
      </c>
      <c r="E39" s="566" t="s">
        <v>1747</v>
      </c>
      <c r="F39" s="566" t="s">
        <v>2705</v>
      </c>
      <c r="G39" s="567">
        <v>45</v>
      </c>
      <c r="H39" s="566">
        <v>530</v>
      </c>
      <c r="I39" s="567">
        <v>10.67</v>
      </c>
      <c r="J39" s="568">
        <f t="shared" si="1"/>
        <v>6.7274349999999998</v>
      </c>
      <c r="K39" s="995"/>
      <c r="L39" s="964"/>
      <c r="M39" s="964"/>
      <c r="N39" s="964"/>
      <c r="O39" s="964"/>
      <c r="P39" s="964"/>
      <c r="Q39" s="964"/>
      <c r="R39" s="964"/>
      <c r="S39" s="996"/>
      <c r="T39" s="55">
        <f t="shared" si="2"/>
        <v>0</v>
      </c>
      <c r="U39" s="326">
        <f t="shared" si="3"/>
        <v>0</v>
      </c>
      <c r="V39" s="13">
        <f t="shared" si="4"/>
        <v>0</v>
      </c>
      <c r="W39" s="1574"/>
      <c r="X39" s="1575"/>
    </row>
    <row r="40" spans="2:24" ht="19.5" customHeight="1" x14ac:dyDescent="0.25">
      <c r="B40" s="593" t="s">
        <v>2734</v>
      </c>
      <c r="C40" s="570" t="s">
        <v>2777</v>
      </c>
      <c r="D40" s="565" t="s">
        <v>1747</v>
      </c>
      <c r="E40" s="566" t="s">
        <v>1747</v>
      </c>
      <c r="F40" s="566" t="s">
        <v>2705</v>
      </c>
      <c r="G40" s="567">
        <v>44.2</v>
      </c>
      <c r="H40" s="566">
        <v>530</v>
      </c>
      <c r="I40" s="567">
        <v>10.32</v>
      </c>
      <c r="J40" s="568">
        <f t="shared" si="1"/>
        <v>6.5067599999999999</v>
      </c>
      <c r="K40" s="995"/>
      <c r="L40" s="964"/>
      <c r="M40" s="964"/>
      <c r="N40" s="964"/>
      <c r="O40" s="964"/>
      <c r="P40" s="964"/>
      <c r="Q40" s="964"/>
      <c r="R40" s="964"/>
      <c r="S40" s="996"/>
      <c r="T40" s="55">
        <f t="shared" si="2"/>
        <v>0</v>
      </c>
      <c r="U40" s="326">
        <f t="shared" si="3"/>
        <v>0</v>
      </c>
      <c r="V40" s="13">
        <f t="shared" si="4"/>
        <v>0</v>
      </c>
      <c r="W40" s="1574"/>
      <c r="X40" s="1575"/>
    </row>
    <row r="41" spans="2:24" ht="19.5" customHeight="1" x14ac:dyDescent="0.25">
      <c r="B41" s="592" t="s">
        <v>2708</v>
      </c>
      <c r="C41" s="570" t="s">
        <v>2778</v>
      </c>
      <c r="D41" s="565" t="s">
        <v>1747</v>
      </c>
      <c r="E41" s="566" t="s">
        <v>1747</v>
      </c>
      <c r="F41" s="566" t="s">
        <v>2705</v>
      </c>
      <c r="G41" s="567">
        <v>43.44</v>
      </c>
      <c r="H41" s="566">
        <v>420</v>
      </c>
      <c r="I41" s="567">
        <v>7.33</v>
      </c>
      <c r="J41" s="568">
        <f t="shared" si="1"/>
        <v>4.6215649999999995</v>
      </c>
      <c r="K41" s="995"/>
      <c r="L41" s="964"/>
      <c r="M41" s="964"/>
      <c r="N41" s="964"/>
      <c r="O41" s="964"/>
      <c r="P41" s="964"/>
      <c r="Q41" s="964"/>
      <c r="R41" s="964"/>
      <c r="S41" s="996"/>
      <c r="T41" s="55">
        <f t="shared" si="2"/>
        <v>0</v>
      </c>
      <c r="U41" s="326">
        <f t="shared" si="3"/>
        <v>0</v>
      </c>
      <c r="V41" s="13">
        <f t="shared" si="4"/>
        <v>0</v>
      </c>
      <c r="W41" s="1574"/>
      <c r="X41" s="1575"/>
    </row>
    <row r="42" spans="2:24" ht="19.5" customHeight="1" x14ac:dyDescent="0.25">
      <c r="B42" s="592" t="s">
        <v>2724</v>
      </c>
      <c r="C42" s="570" t="s">
        <v>2699</v>
      </c>
      <c r="D42" s="565" t="s">
        <v>1747</v>
      </c>
      <c r="E42" s="566" t="s">
        <v>1747</v>
      </c>
      <c r="F42" s="566" t="s">
        <v>2705</v>
      </c>
      <c r="G42" s="567">
        <v>47</v>
      </c>
      <c r="H42" s="566">
        <v>1332</v>
      </c>
      <c r="I42" s="567">
        <v>30.97</v>
      </c>
      <c r="J42" s="568">
        <f t="shared" si="1"/>
        <v>19.526584999999997</v>
      </c>
      <c r="K42" s="995"/>
      <c r="L42" s="964"/>
      <c r="M42" s="964"/>
      <c r="N42" s="964"/>
      <c r="O42" s="964"/>
      <c r="P42" s="964"/>
      <c r="Q42" s="964"/>
      <c r="R42" s="964"/>
      <c r="S42" s="996"/>
      <c r="T42" s="55">
        <f t="shared" si="2"/>
        <v>0</v>
      </c>
      <c r="U42" s="326">
        <f t="shared" si="3"/>
        <v>0</v>
      </c>
      <c r="V42" s="13">
        <f t="shared" si="4"/>
        <v>0</v>
      </c>
      <c r="W42" s="1574"/>
      <c r="X42" s="1575"/>
    </row>
    <row r="43" spans="2:24" ht="19.5" customHeight="1" x14ac:dyDescent="0.25">
      <c r="B43" s="593" t="s">
        <v>2779</v>
      </c>
      <c r="C43" s="570" t="s">
        <v>2780</v>
      </c>
      <c r="D43" s="565" t="s">
        <v>1747</v>
      </c>
      <c r="E43" s="566" t="s">
        <v>1747</v>
      </c>
      <c r="F43" s="566" t="s">
        <v>2705</v>
      </c>
      <c r="G43" s="567">
        <v>45</v>
      </c>
      <c r="H43" s="566">
        <v>318</v>
      </c>
      <c r="I43" s="567">
        <v>8.9600000000000009</v>
      </c>
      <c r="J43" s="568">
        <f t="shared" si="1"/>
        <v>5.6492800000000001</v>
      </c>
      <c r="K43" s="995"/>
      <c r="L43" s="964"/>
      <c r="M43" s="964"/>
      <c r="N43" s="964"/>
      <c r="O43" s="964"/>
      <c r="P43" s="964"/>
      <c r="Q43" s="964"/>
      <c r="R43" s="964"/>
      <c r="S43" s="996"/>
      <c r="T43" s="55">
        <f t="shared" si="2"/>
        <v>0</v>
      </c>
      <c r="U43" s="326">
        <f t="shared" si="3"/>
        <v>0</v>
      </c>
      <c r="V43" s="13">
        <f t="shared" si="4"/>
        <v>0</v>
      </c>
      <c r="W43" s="1574"/>
      <c r="X43" s="1575"/>
    </row>
    <row r="44" spans="2:24" ht="19.5" customHeight="1" thickBot="1" x14ac:dyDescent="0.3">
      <c r="B44" s="594" t="s">
        <v>2736</v>
      </c>
      <c r="C44" s="572" t="s">
        <v>2781</v>
      </c>
      <c r="D44" s="573">
        <v>2</v>
      </c>
      <c r="E44" s="574" t="s">
        <v>1747</v>
      </c>
      <c r="F44" s="574" t="s">
        <v>2738</v>
      </c>
      <c r="G44" s="576">
        <v>44.91</v>
      </c>
      <c r="H44" s="574">
        <v>71</v>
      </c>
      <c r="I44" s="576">
        <v>7.52</v>
      </c>
      <c r="J44" s="577">
        <f t="shared" si="1"/>
        <v>4.7413599999999994</v>
      </c>
      <c r="K44" s="997"/>
      <c r="L44" s="998"/>
      <c r="M44" s="998"/>
      <c r="N44" s="998"/>
      <c r="O44" s="998"/>
      <c r="P44" s="998"/>
      <c r="Q44" s="998"/>
      <c r="R44" s="998"/>
      <c r="S44" s="999"/>
      <c r="T44" s="56">
        <f t="shared" si="2"/>
        <v>0</v>
      </c>
      <c r="U44" s="327">
        <f t="shared" si="3"/>
        <v>0</v>
      </c>
      <c r="V44" s="329">
        <f t="shared" si="4"/>
        <v>0</v>
      </c>
      <c r="W44" s="1576"/>
      <c r="X44" s="1577"/>
    </row>
    <row r="45" spans="2:24" ht="23.85" customHeight="1" x14ac:dyDescent="0.25">
      <c r="B45" s="1514" t="s">
        <v>1743</v>
      </c>
      <c r="C45" s="1515"/>
      <c r="D45" s="1515"/>
      <c r="E45" s="1515"/>
      <c r="F45" s="1515"/>
      <c r="G45" s="1515"/>
      <c r="H45" s="1515"/>
      <c r="I45" s="1515"/>
      <c r="J45" s="1515"/>
      <c r="K45" s="1515"/>
      <c r="L45" s="1515"/>
      <c r="M45" s="1515"/>
      <c r="N45" s="1515"/>
      <c r="O45" s="1515"/>
      <c r="P45" s="1515"/>
      <c r="Q45" s="1515"/>
      <c r="R45" s="1515"/>
      <c r="S45" s="1515"/>
      <c r="T45" s="1515"/>
      <c r="U45" s="1515"/>
      <c r="V45" s="1515"/>
      <c r="W45" s="1515"/>
      <c r="X45" s="1516"/>
    </row>
    <row r="46" spans="2:24" ht="23.85" customHeight="1" x14ac:dyDescent="0.25">
      <c r="B46" s="1514"/>
      <c r="C46" s="1515"/>
      <c r="D46" s="1515"/>
      <c r="E46" s="1515"/>
      <c r="F46" s="1515"/>
      <c r="G46" s="1515"/>
      <c r="H46" s="1515"/>
      <c r="I46" s="1515"/>
      <c r="J46" s="1515"/>
      <c r="K46" s="1515"/>
      <c r="L46" s="1515"/>
      <c r="M46" s="1515"/>
      <c r="N46" s="1515"/>
      <c r="O46" s="1515"/>
      <c r="P46" s="1515"/>
      <c r="Q46" s="1515"/>
      <c r="R46" s="1515"/>
      <c r="S46" s="1515"/>
      <c r="T46" s="1515"/>
      <c r="U46" s="1515"/>
      <c r="V46" s="1515"/>
      <c r="W46" s="1515"/>
      <c r="X46" s="1516"/>
    </row>
    <row r="47" spans="2:24" ht="0.75" customHeight="1" x14ac:dyDescent="0.25">
      <c r="B47" s="1514"/>
      <c r="C47" s="1515"/>
      <c r="D47" s="1515"/>
      <c r="E47" s="1515"/>
      <c r="F47" s="1515"/>
      <c r="G47" s="1515"/>
      <c r="H47" s="1515"/>
      <c r="I47" s="1515"/>
      <c r="J47" s="1515"/>
      <c r="K47" s="1515"/>
      <c r="L47" s="1515"/>
      <c r="M47" s="1515"/>
      <c r="N47" s="1515"/>
      <c r="O47" s="1515"/>
      <c r="P47" s="1515"/>
      <c r="Q47" s="1515"/>
      <c r="R47" s="1515"/>
      <c r="S47" s="1515"/>
      <c r="T47" s="1515"/>
      <c r="U47" s="1515"/>
      <c r="V47" s="1515"/>
      <c r="W47" s="1515"/>
      <c r="X47" s="1516"/>
    </row>
    <row r="48" spans="2:24" ht="45" customHeight="1" thickBot="1" x14ac:dyDescent="0.3">
      <c r="B48" s="1517"/>
      <c r="C48" s="1518"/>
      <c r="D48" s="1518"/>
      <c r="E48" s="1518"/>
      <c r="F48" s="1518"/>
      <c r="G48" s="1518"/>
      <c r="H48" s="1518"/>
      <c r="I48" s="1518"/>
      <c r="J48" s="1518"/>
      <c r="K48" s="1518"/>
      <c r="L48" s="1518"/>
      <c r="M48" s="1518"/>
      <c r="N48" s="1518"/>
      <c r="O48" s="1518"/>
      <c r="P48" s="1518"/>
      <c r="Q48" s="1518"/>
      <c r="R48" s="1518"/>
      <c r="S48" s="1518"/>
      <c r="T48" s="1518"/>
      <c r="U48" s="1518"/>
      <c r="V48" s="1518"/>
      <c r="W48" s="1518"/>
      <c r="X48" s="1519"/>
    </row>
    <row r="49" spans="2:24" ht="58.5" customHeight="1" thickTop="1" thickBot="1" x14ac:dyDescent="0.3">
      <c r="B49" s="1564"/>
      <c r="C49" s="1564"/>
      <c r="D49" s="1564"/>
      <c r="E49" s="1564"/>
      <c r="F49" s="1564"/>
      <c r="G49" s="1564"/>
      <c r="H49" s="1564"/>
      <c r="I49" s="1564"/>
      <c r="J49" s="1564"/>
      <c r="K49" s="1564"/>
      <c r="L49" s="1564"/>
      <c r="M49" s="1564"/>
      <c r="N49" s="1564"/>
      <c r="O49" s="1564"/>
      <c r="P49" s="1564"/>
      <c r="Q49" s="1564"/>
      <c r="R49" s="1564"/>
      <c r="S49" s="1564"/>
      <c r="T49" s="1564"/>
      <c r="U49" s="1564"/>
      <c r="V49" s="1564"/>
      <c r="W49" s="1564"/>
      <c r="X49" s="1564"/>
    </row>
    <row r="50" spans="2:24" ht="24" x14ac:dyDescent="0.4">
      <c r="C50" s="1546" t="s">
        <v>1744</v>
      </c>
      <c r="D50" s="1547"/>
      <c r="E50" s="1547"/>
      <c r="F50" s="1547"/>
      <c r="G50" s="1548"/>
    </row>
    <row r="51" spans="2:24" x14ac:dyDescent="0.25">
      <c r="C51" s="1549"/>
      <c r="D51" s="1550"/>
      <c r="E51" s="1550"/>
      <c r="F51" s="1550"/>
      <c r="G51" s="1551"/>
    </row>
    <row r="52" spans="2:24" x14ac:dyDescent="0.25">
      <c r="C52" s="1552"/>
      <c r="D52" s="1553"/>
      <c r="E52" s="1553"/>
      <c r="F52" s="1553"/>
      <c r="G52" s="1554"/>
    </row>
    <row r="53" spans="2:24" x14ac:dyDescent="0.25">
      <c r="C53" s="1552"/>
      <c r="D53" s="1553"/>
      <c r="E53" s="1553"/>
      <c r="F53" s="1553"/>
      <c r="G53" s="1554"/>
    </row>
    <row r="54" spans="2:24" ht="15.75" thickBot="1" x14ac:dyDescent="0.3">
      <c r="C54" s="1555"/>
      <c r="D54" s="1556"/>
      <c r="E54" s="1556"/>
      <c r="F54" s="1556"/>
      <c r="G54" s="1557"/>
    </row>
  </sheetData>
  <sheetProtection formatCells="0" formatColumns="0" formatRows="0" insertColumns="0" insertRows="0" insertHyperlinks="0" deleteRows="0" sort="0" autoFilter="0"/>
  <mergeCells count="29">
    <mergeCell ref="A1:Y1"/>
    <mergeCell ref="B49:X49"/>
    <mergeCell ref="N4:P4"/>
    <mergeCell ref="B5:X5"/>
    <mergeCell ref="B6:X6"/>
    <mergeCell ref="B7:J7"/>
    <mergeCell ref="L7:N7"/>
    <mergeCell ref="O7:R7"/>
    <mergeCell ref="T7:X7"/>
    <mergeCell ref="L9:Q9"/>
    <mergeCell ref="S9:X9"/>
    <mergeCell ref="S8:X8"/>
    <mergeCell ref="E9:J9"/>
    <mergeCell ref="C50:G50"/>
    <mergeCell ref="C51:G54"/>
    <mergeCell ref="B2:P2"/>
    <mergeCell ref="Q2:X4"/>
    <mergeCell ref="B3:P3"/>
    <mergeCell ref="B4:C4"/>
    <mergeCell ref="D4:J4"/>
    <mergeCell ref="K4:M4"/>
    <mergeCell ref="B10:X10"/>
    <mergeCell ref="B11:X11"/>
    <mergeCell ref="W15:X44"/>
    <mergeCell ref="B45:X46"/>
    <mergeCell ref="B47:X48"/>
    <mergeCell ref="B8:B9"/>
    <mergeCell ref="E8:J8"/>
    <mergeCell ref="L8:Q8"/>
  </mergeCells>
  <conditionalFormatting sqref="B2:B1048576">
    <cfRule type="duplicateValues" dxfId="40" priority="1"/>
  </conditionalFormatting>
  <pageMargins left="0.25" right="0.25" top="0.75" bottom="0.75" header="0.3" footer="0.3"/>
  <pageSetup scale="31"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6158F-E909-406E-A487-A2D5B29807FC}">
  <sheetPr codeName="Sheet72">
    <pageSetUpPr fitToPage="1"/>
  </sheetPr>
  <dimension ref="A1:Z45"/>
  <sheetViews>
    <sheetView showGridLines="0" topLeftCell="A9"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54.42578125" style="58" customWidth="1"/>
    <col min="4" max="4" width="17" style="58" customWidth="1"/>
    <col min="5" max="5" width="14.85546875" style="58" customWidth="1"/>
    <col min="6" max="6" width="13.42578125" style="58" customWidth="1"/>
    <col min="7" max="7" width="9.85546875" style="58" customWidth="1"/>
    <col min="8" max="8" width="10.85546875" style="58" customWidth="1"/>
    <col min="9" max="9" width="12.85546875" style="58" customWidth="1"/>
    <col min="10" max="10" width="16.7109375" style="68" customWidth="1"/>
    <col min="11" max="13" width="11.140625" style="58" customWidth="1"/>
    <col min="14" max="14" width="17.7109375" style="58" customWidth="1"/>
    <col min="15" max="17" width="11.140625" style="58" customWidth="1"/>
    <col min="18" max="18" width="11.7109375" style="58" customWidth="1"/>
    <col min="19" max="19" width="11.140625" style="58" customWidth="1"/>
    <col min="20" max="20" width="11.7109375" style="58" customWidth="1"/>
    <col min="21" max="21" width="10.7109375" style="58" customWidth="1"/>
    <col min="22" max="22" width="18" style="58" bestFit="1" customWidth="1"/>
    <col min="23" max="23" width="18" style="58" customWidth="1"/>
    <col min="24" max="24" width="13.140625" style="58" customWidth="1"/>
    <col min="25" max="25" width="12" style="58" customWidth="1"/>
    <col min="26" max="26" width="46.85546875" style="58" bestFit="1" customWidth="1"/>
    <col min="27" max="27" width="11.140625" style="58" customWidth="1"/>
    <col min="28" max="28" width="15.5703125" style="58" customWidth="1"/>
    <col min="29" max="29" width="15.42578125" style="58" customWidth="1"/>
    <col min="30" max="16384" width="9.140625" style="58"/>
  </cols>
  <sheetData>
    <row r="1" spans="1:26" ht="236.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43.5" customHeight="1" thickTop="1" thickBot="1" x14ac:dyDescent="0.3">
      <c r="B2" s="1504" t="s">
        <v>1680</v>
      </c>
      <c r="C2" s="1505"/>
      <c r="D2" s="1505"/>
      <c r="E2" s="1505"/>
      <c r="F2" s="1505"/>
      <c r="G2" s="1505"/>
      <c r="H2" s="1505"/>
      <c r="I2" s="1505"/>
      <c r="J2" s="1505"/>
      <c r="K2" s="1505"/>
      <c r="L2" s="1505"/>
      <c r="M2" s="1505"/>
      <c r="N2" s="1505"/>
      <c r="O2" s="1505"/>
      <c r="P2" s="1505"/>
      <c r="Q2" s="1498" t="s">
        <v>1807</v>
      </c>
      <c r="R2" s="1659"/>
      <c r="S2" s="1659"/>
      <c r="T2" s="1659"/>
      <c r="U2" s="1659"/>
      <c r="V2" s="1659"/>
      <c r="W2" s="1659"/>
      <c r="X2" s="1659"/>
      <c r="Y2" s="1660"/>
      <c r="Z2" s="57"/>
    </row>
    <row r="3" spans="1:26" ht="33" customHeight="1" thickTop="1" thickBot="1" x14ac:dyDescent="0.3">
      <c r="B3" s="1506"/>
      <c r="C3" s="1507"/>
      <c r="D3" s="1507"/>
      <c r="E3" s="1507"/>
      <c r="F3" s="1507"/>
      <c r="G3" s="1507"/>
      <c r="H3" s="1507"/>
      <c r="I3" s="1507"/>
      <c r="J3" s="1507"/>
      <c r="K3" s="1507"/>
      <c r="L3" s="1507"/>
      <c r="M3" s="1507"/>
      <c r="N3" s="1507"/>
      <c r="O3" s="1507"/>
      <c r="P3" s="1507"/>
      <c r="Q3" s="1661"/>
      <c r="R3" s="1662"/>
      <c r="S3" s="1662"/>
      <c r="T3" s="1662"/>
      <c r="U3" s="1662"/>
      <c r="V3" s="1662"/>
      <c r="W3" s="1662"/>
      <c r="X3" s="1662"/>
      <c r="Y3" s="1660"/>
      <c r="Z3" s="57"/>
    </row>
    <row r="4" spans="1:26" ht="33"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663"/>
      <c r="R4" s="1664"/>
      <c r="S4" s="1664"/>
      <c r="T4" s="1664"/>
      <c r="U4" s="1664"/>
      <c r="V4" s="1664"/>
      <c r="W4" s="1664"/>
      <c r="X4" s="1664"/>
      <c r="Y4" s="1665"/>
    </row>
    <row r="5" spans="1:26"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42" customHeight="1" thickTop="1" thickBot="1" x14ac:dyDescent="0.3">
      <c r="B6" s="1480"/>
      <c r="C6" s="1481"/>
      <c r="D6" s="1481"/>
      <c r="E6" s="1481"/>
      <c r="F6" s="1481"/>
      <c r="G6" s="1481"/>
      <c r="H6" s="1481"/>
      <c r="I6" s="1481"/>
      <c r="J6" s="1482"/>
      <c r="K6" s="1135">
        <v>100103</v>
      </c>
      <c r="L6" s="1769" t="s">
        <v>1681</v>
      </c>
      <c r="M6" s="1769"/>
      <c r="N6" s="1769"/>
      <c r="O6" s="1770" t="s">
        <v>2782</v>
      </c>
      <c r="P6" s="1771"/>
      <c r="Q6" s="1771"/>
      <c r="R6" s="1771"/>
      <c r="S6" s="791">
        <v>1.57</v>
      </c>
      <c r="T6" s="1483" t="s">
        <v>1683</v>
      </c>
      <c r="U6" s="1483"/>
      <c r="V6" s="1483"/>
      <c r="W6" s="1483"/>
      <c r="X6" s="1483"/>
      <c r="Y6" s="1589"/>
    </row>
    <row r="7" spans="1:26" ht="66.7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3" t="s">
        <v>1425</v>
      </c>
      <c r="T7" s="45" t="s">
        <v>1426</v>
      </c>
      <c r="U7" s="46" t="s">
        <v>1689</v>
      </c>
      <c r="V7" s="40" t="s">
        <v>1567</v>
      </c>
      <c r="W7" s="40" t="s">
        <v>1569</v>
      </c>
      <c r="X7" s="40" t="s">
        <v>1568</v>
      </c>
      <c r="Y7" s="47" t="s">
        <v>1690</v>
      </c>
    </row>
    <row r="8" spans="1:26" ht="8.25" customHeight="1" thickBot="1" x14ac:dyDescent="0.3">
      <c r="B8" s="48"/>
      <c r="C8" s="49"/>
      <c r="D8" s="50"/>
      <c r="E8" s="50"/>
      <c r="F8" s="50"/>
      <c r="G8" s="50"/>
      <c r="H8" s="50"/>
      <c r="I8" s="50"/>
      <c r="J8" s="51"/>
      <c r="K8" s="52">
        <f t="shared" ref="K8:V8" si="0">SUM(K10:K33)</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9.5" thickBot="1" x14ac:dyDescent="0.3">
      <c r="B9" s="1772" t="s">
        <v>1810</v>
      </c>
      <c r="C9" s="1773"/>
      <c r="D9" s="1773"/>
      <c r="E9" s="1773"/>
      <c r="F9" s="1773"/>
      <c r="G9" s="1773"/>
      <c r="H9" s="1773"/>
      <c r="I9" s="1773"/>
      <c r="J9" s="1773"/>
      <c r="K9" s="1773"/>
      <c r="L9" s="1773"/>
      <c r="M9" s="1773"/>
      <c r="N9" s="1773"/>
      <c r="O9" s="1773"/>
      <c r="P9" s="1773"/>
      <c r="Q9" s="1773"/>
      <c r="R9" s="1773"/>
      <c r="S9" s="1773"/>
      <c r="T9" s="1773"/>
      <c r="U9" s="1773"/>
      <c r="V9" s="1773"/>
      <c r="W9" s="1774"/>
      <c r="X9" s="1774"/>
      <c r="Y9" s="1775"/>
    </row>
    <row r="10" spans="1:26" ht="18.75" x14ac:dyDescent="0.25">
      <c r="B10" s="669">
        <v>97103</v>
      </c>
      <c r="C10" s="864" t="s">
        <v>2783</v>
      </c>
      <c r="D10" s="865">
        <v>2</v>
      </c>
      <c r="E10" s="866">
        <v>0</v>
      </c>
      <c r="F10" s="560" t="s">
        <v>1747</v>
      </c>
      <c r="G10" s="611">
        <v>20</v>
      </c>
      <c r="H10" s="611">
        <v>104</v>
      </c>
      <c r="I10" s="610">
        <v>37.42</v>
      </c>
      <c r="J10" s="670">
        <f t="shared" ref="J10:J15" si="1">+$S$6*I10</f>
        <v>58.749400000000009</v>
      </c>
      <c r="K10" s="1006"/>
      <c r="L10" s="534"/>
      <c r="M10" s="1006"/>
      <c r="N10" s="534"/>
      <c r="O10" s="1006"/>
      <c r="P10" s="534"/>
      <c r="Q10" s="1006"/>
      <c r="R10" s="534"/>
      <c r="S10" s="408"/>
      <c r="T10" s="473">
        <f t="shared" ref="T10:T15" si="2">SUM(K10:S10)</f>
        <v>0</v>
      </c>
      <c r="U10" s="7">
        <f t="shared" ref="U10:U15" si="3">T10*I10</f>
        <v>0</v>
      </c>
      <c r="V10" s="11">
        <f t="shared" ref="V10:V15" si="4">$U10*$S$6</f>
        <v>0</v>
      </c>
      <c r="W10" s="1579" t="str">
        <f>_xlfn.CONCAT("$",'Total Sheet'!B34," per case for public LEAS / estimated $",'Total Sheet'!B35," for Nonpublic LEAs")</f>
        <v>$2.30 per case for public LEAS / estimated $5.36 for Nonpublic LEAs</v>
      </c>
      <c r="X10" s="1669" t="s">
        <v>1695</v>
      </c>
      <c r="Y10" s="1670"/>
    </row>
    <row r="11" spans="1:26" ht="18.75" x14ac:dyDescent="0.25">
      <c r="B11" s="581">
        <v>54405</v>
      </c>
      <c r="C11" s="671" t="s">
        <v>2784</v>
      </c>
      <c r="D11" s="772">
        <v>1</v>
      </c>
      <c r="E11" s="842">
        <v>0.5</v>
      </c>
      <c r="F11" s="566" t="s">
        <v>1747</v>
      </c>
      <c r="G11" s="566">
        <v>20</v>
      </c>
      <c r="H11" s="566">
        <v>156</v>
      </c>
      <c r="I11" s="567">
        <v>22.77</v>
      </c>
      <c r="J11" s="670">
        <f t="shared" si="1"/>
        <v>35.748899999999999</v>
      </c>
      <c r="K11" s="964"/>
      <c r="L11" s="402"/>
      <c r="M11" s="964"/>
      <c r="N11" s="402"/>
      <c r="O11" s="964"/>
      <c r="P11" s="402"/>
      <c r="Q11" s="964"/>
      <c r="R11" s="402"/>
      <c r="S11" s="403"/>
      <c r="T11" s="477">
        <f t="shared" si="2"/>
        <v>0</v>
      </c>
      <c r="U11" s="2">
        <f t="shared" si="3"/>
        <v>0</v>
      </c>
      <c r="V11" s="13">
        <f t="shared" si="4"/>
        <v>0</v>
      </c>
      <c r="W11" s="1476"/>
      <c r="X11" s="1671"/>
      <c r="Y11" s="1672"/>
    </row>
    <row r="12" spans="1:26" ht="18.75" x14ac:dyDescent="0.25">
      <c r="B12" s="867">
        <v>54453</v>
      </c>
      <c r="C12" s="868" t="s">
        <v>2785</v>
      </c>
      <c r="D12" s="869">
        <v>2</v>
      </c>
      <c r="E12" s="870">
        <v>1</v>
      </c>
      <c r="F12" s="871" t="s">
        <v>1747</v>
      </c>
      <c r="G12" s="871">
        <v>20</v>
      </c>
      <c r="H12" s="871">
        <v>107</v>
      </c>
      <c r="I12" s="871">
        <v>13.41</v>
      </c>
      <c r="J12" s="670">
        <f t="shared" si="1"/>
        <v>21.053700000000003</v>
      </c>
      <c r="K12" s="964"/>
      <c r="L12" s="402"/>
      <c r="M12" s="964"/>
      <c r="N12" s="402"/>
      <c r="O12" s="964"/>
      <c r="P12" s="402"/>
      <c r="Q12" s="964"/>
      <c r="R12" s="402"/>
      <c r="S12" s="403"/>
      <c r="T12" s="477">
        <f t="shared" si="2"/>
        <v>0</v>
      </c>
      <c r="U12" s="2">
        <f t="shared" si="3"/>
        <v>0</v>
      </c>
      <c r="V12" s="13">
        <f t="shared" si="4"/>
        <v>0</v>
      </c>
      <c r="W12" s="1476"/>
      <c r="X12" s="1671"/>
      <c r="Y12" s="1672"/>
    </row>
    <row r="13" spans="1:26" ht="18.75" x14ac:dyDescent="0.25">
      <c r="B13" s="748">
        <v>54463</v>
      </c>
      <c r="C13" s="872" t="s">
        <v>2786</v>
      </c>
      <c r="D13" s="873">
        <v>2</v>
      </c>
      <c r="E13" s="874">
        <v>1</v>
      </c>
      <c r="F13" s="751" t="s">
        <v>1747</v>
      </c>
      <c r="G13" s="751">
        <v>20</v>
      </c>
      <c r="H13" s="751">
        <v>107</v>
      </c>
      <c r="I13" s="751">
        <v>13.41</v>
      </c>
      <c r="J13" s="670">
        <f t="shared" si="1"/>
        <v>21.053700000000003</v>
      </c>
      <c r="K13" s="964"/>
      <c r="L13" s="402"/>
      <c r="M13" s="964"/>
      <c r="N13" s="402"/>
      <c r="O13" s="964"/>
      <c r="P13" s="402"/>
      <c r="Q13" s="964"/>
      <c r="R13" s="402"/>
      <c r="S13" s="403"/>
      <c r="T13" s="477">
        <f t="shared" si="2"/>
        <v>0</v>
      </c>
      <c r="U13" s="2">
        <f t="shared" si="3"/>
        <v>0</v>
      </c>
      <c r="V13" s="13">
        <f t="shared" si="4"/>
        <v>0</v>
      </c>
      <c r="W13" s="1476"/>
      <c r="X13" s="1671"/>
      <c r="Y13" s="1672"/>
    </row>
    <row r="14" spans="1:26" ht="18.75" x14ac:dyDescent="0.25">
      <c r="B14" s="581">
        <v>54464</v>
      </c>
      <c r="C14" s="671" t="s">
        <v>2787</v>
      </c>
      <c r="D14" s="873">
        <v>2</v>
      </c>
      <c r="E14" s="874">
        <v>1</v>
      </c>
      <c r="F14" s="751" t="s">
        <v>1747</v>
      </c>
      <c r="G14" s="751">
        <v>20</v>
      </c>
      <c r="H14" s="751">
        <v>107</v>
      </c>
      <c r="I14" s="751">
        <v>13.41</v>
      </c>
      <c r="J14" s="670">
        <f t="shared" si="1"/>
        <v>21.053700000000003</v>
      </c>
      <c r="K14" s="964"/>
      <c r="L14" s="402"/>
      <c r="M14" s="964"/>
      <c r="N14" s="402"/>
      <c r="O14" s="964"/>
      <c r="P14" s="402"/>
      <c r="Q14" s="964"/>
      <c r="R14" s="402"/>
      <c r="S14" s="403"/>
      <c r="T14" s="477">
        <f t="shared" si="2"/>
        <v>0</v>
      </c>
      <c r="U14" s="2">
        <f t="shared" si="3"/>
        <v>0</v>
      </c>
      <c r="V14" s="13">
        <f t="shared" si="4"/>
        <v>0</v>
      </c>
      <c r="W14" s="1476"/>
      <c r="X14" s="1671"/>
      <c r="Y14" s="1672"/>
    </row>
    <row r="15" spans="1:26" ht="19.5" thickBot="1" x14ac:dyDescent="0.3">
      <c r="B15" s="581">
        <v>54410</v>
      </c>
      <c r="C15" s="671" t="s">
        <v>2788</v>
      </c>
      <c r="D15" s="873">
        <v>2</v>
      </c>
      <c r="E15" s="874">
        <v>1</v>
      </c>
      <c r="F15" s="751" t="s">
        <v>1747</v>
      </c>
      <c r="G15" s="751">
        <v>20</v>
      </c>
      <c r="H15" s="751">
        <v>107</v>
      </c>
      <c r="I15" s="751">
        <v>13.41</v>
      </c>
      <c r="J15" s="670">
        <f t="shared" si="1"/>
        <v>21.053700000000003</v>
      </c>
      <c r="K15" s="964"/>
      <c r="L15" s="402"/>
      <c r="M15" s="964"/>
      <c r="N15" s="402"/>
      <c r="O15" s="964"/>
      <c r="P15" s="402"/>
      <c r="Q15" s="964"/>
      <c r="R15" s="402"/>
      <c r="S15" s="403"/>
      <c r="T15" s="477">
        <f t="shared" si="2"/>
        <v>0</v>
      </c>
      <c r="U15" s="2">
        <f t="shared" si="3"/>
        <v>0</v>
      </c>
      <c r="V15" s="13">
        <f t="shared" si="4"/>
        <v>0</v>
      </c>
      <c r="W15" s="1581"/>
      <c r="X15" s="1767"/>
      <c r="Y15" s="1768"/>
    </row>
    <row r="16" spans="1:26" ht="19.5" thickBot="1" x14ac:dyDescent="0.35">
      <c r="B16" s="1653" t="s">
        <v>2019</v>
      </c>
      <c r="C16" s="1654"/>
      <c r="D16" s="1654"/>
      <c r="E16" s="1654"/>
      <c r="F16" s="1654"/>
      <c r="G16" s="1654"/>
      <c r="H16" s="1654"/>
      <c r="I16" s="1654"/>
      <c r="J16" s="1654"/>
      <c r="K16" s="1654"/>
      <c r="L16" s="1654"/>
      <c r="M16" s="1654"/>
      <c r="N16" s="1654"/>
      <c r="O16" s="1654"/>
      <c r="P16" s="1654"/>
      <c r="Q16" s="1654"/>
      <c r="R16" s="1654"/>
      <c r="S16" s="1654"/>
      <c r="T16" s="1654"/>
      <c r="U16" s="1654"/>
      <c r="V16" s="1654"/>
      <c r="W16" s="1655"/>
      <c r="X16" s="1655"/>
      <c r="Y16" s="1626"/>
      <c r="Z16" s="479" t="s">
        <v>1819</v>
      </c>
    </row>
    <row r="17" spans="2:26" ht="18.600000000000001" customHeight="1" x14ac:dyDescent="0.25">
      <c r="B17" s="875">
        <v>13410</v>
      </c>
      <c r="C17" s="876" t="s">
        <v>2789</v>
      </c>
      <c r="D17" s="877">
        <v>2</v>
      </c>
      <c r="E17" s="878">
        <v>1</v>
      </c>
      <c r="F17" s="878" t="s">
        <v>1747</v>
      </c>
      <c r="G17" s="878">
        <v>20</v>
      </c>
      <c r="H17" s="878">
        <v>78</v>
      </c>
      <c r="I17" s="878">
        <v>20.5</v>
      </c>
      <c r="J17" s="879">
        <f t="shared" ref="J17:J24" si="5">+$S$6*I17</f>
        <v>32.185000000000002</v>
      </c>
      <c r="K17" s="1006"/>
      <c r="L17" s="534"/>
      <c r="M17" s="1006"/>
      <c r="N17" s="534"/>
      <c r="O17" s="1006"/>
      <c r="P17" s="534"/>
      <c r="Q17" s="1006"/>
      <c r="R17" s="534"/>
      <c r="S17" s="408"/>
      <c r="T17" s="446">
        <f t="shared" ref="T17:T27" si="6">SUM(K17:S17)</f>
        <v>0</v>
      </c>
      <c r="U17" s="9">
        <f t="shared" ref="U17:U27" si="7">T17*I17</f>
        <v>0</v>
      </c>
      <c r="V17" s="11">
        <f>$U17*$S$6</f>
        <v>0</v>
      </c>
      <c r="W17" s="1579" t="str">
        <f>_xlfn.CONCAT("$",'Total Sheet'!B34," per case for public LEAS / estimated $",'Total Sheet'!B35," for Nonpublic LEAs")</f>
        <v>$2.30 per case for public LEAS / estimated $5.36 for Nonpublic LEAs</v>
      </c>
      <c r="X17" s="1638" t="s">
        <v>1695</v>
      </c>
      <c r="Y17" s="1639"/>
      <c r="Z17" s="441" t="str">
        <f t="shared" ref="Z17:Z24" si="8">IF($J$39="","",$J$39/I17)</f>
        <v/>
      </c>
    </row>
    <row r="18" spans="2:26" ht="18.600000000000001" customHeight="1" x14ac:dyDescent="0.25">
      <c r="B18" s="880">
        <v>13440</v>
      </c>
      <c r="C18" s="872" t="s">
        <v>2790</v>
      </c>
      <c r="D18" s="881">
        <v>2</v>
      </c>
      <c r="E18" s="871">
        <v>1</v>
      </c>
      <c r="F18" s="871" t="s">
        <v>1747</v>
      </c>
      <c r="G18" s="871">
        <v>20</v>
      </c>
      <c r="H18" s="871">
        <v>78</v>
      </c>
      <c r="I18" s="882">
        <v>20.5</v>
      </c>
      <c r="J18" s="670">
        <f t="shared" si="5"/>
        <v>32.185000000000002</v>
      </c>
      <c r="K18" s="1006"/>
      <c r="L18" s="534"/>
      <c r="M18" s="1006"/>
      <c r="N18" s="534"/>
      <c r="O18" s="1006"/>
      <c r="P18" s="534"/>
      <c r="Q18" s="1006"/>
      <c r="R18" s="534"/>
      <c r="S18" s="535"/>
      <c r="T18" s="442">
        <f t="shared" si="6"/>
        <v>0</v>
      </c>
      <c r="U18" s="2">
        <f t="shared" si="7"/>
        <v>0</v>
      </c>
      <c r="V18" s="13">
        <f t="shared" ref="V18:V23" si="9">U18*$S$6</f>
        <v>0</v>
      </c>
      <c r="W18" s="1476"/>
      <c r="X18" s="1640"/>
      <c r="Y18" s="1617"/>
      <c r="Z18" s="441" t="str">
        <f t="shared" si="8"/>
        <v/>
      </c>
    </row>
    <row r="19" spans="2:26" ht="18.600000000000001" customHeight="1" x14ac:dyDescent="0.25">
      <c r="B19" s="880">
        <v>13441</v>
      </c>
      <c r="C19" s="872" t="s">
        <v>2791</v>
      </c>
      <c r="D19" s="881">
        <v>1</v>
      </c>
      <c r="E19" s="871">
        <v>0.5</v>
      </c>
      <c r="F19" s="871" t="s">
        <v>1747</v>
      </c>
      <c r="G19" s="751">
        <v>20</v>
      </c>
      <c r="H19" s="751">
        <v>156</v>
      </c>
      <c r="I19" s="883">
        <v>20.5</v>
      </c>
      <c r="J19" s="670">
        <f t="shared" si="5"/>
        <v>32.185000000000002</v>
      </c>
      <c r="K19" s="1006"/>
      <c r="L19" s="534"/>
      <c r="M19" s="1006"/>
      <c r="N19" s="534"/>
      <c r="O19" s="1006"/>
      <c r="P19" s="534"/>
      <c r="Q19" s="1006"/>
      <c r="R19" s="534"/>
      <c r="S19" s="535"/>
      <c r="T19" s="442">
        <f t="shared" si="6"/>
        <v>0</v>
      </c>
      <c r="U19" s="2">
        <f t="shared" si="7"/>
        <v>0</v>
      </c>
      <c r="V19" s="13">
        <f t="shared" si="9"/>
        <v>0</v>
      </c>
      <c r="W19" s="1476"/>
      <c r="X19" s="1640"/>
      <c r="Y19" s="1617"/>
      <c r="Z19" s="441" t="str">
        <f t="shared" si="8"/>
        <v/>
      </c>
    </row>
    <row r="20" spans="2:26" ht="18.600000000000001" customHeight="1" x14ac:dyDescent="0.25">
      <c r="B20" s="880">
        <v>13443</v>
      </c>
      <c r="C20" s="872" t="s">
        <v>2792</v>
      </c>
      <c r="D20" s="750">
        <v>2</v>
      </c>
      <c r="E20" s="751">
        <v>1</v>
      </c>
      <c r="F20" s="751" t="s">
        <v>1747</v>
      </c>
      <c r="G20" s="751">
        <v>20</v>
      </c>
      <c r="H20" s="751">
        <v>78</v>
      </c>
      <c r="I20" s="883">
        <v>20.5</v>
      </c>
      <c r="J20" s="670">
        <f t="shared" si="5"/>
        <v>32.185000000000002</v>
      </c>
      <c r="K20" s="1006"/>
      <c r="L20" s="534"/>
      <c r="M20" s="1006"/>
      <c r="N20" s="534"/>
      <c r="O20" s="1006"/>
      <c r="P20" s="534"/>
      <c r="Q20" s="1006"/>
      <c r="R20" s="534"/>
      <c r="S20" s="535"/>
      <c r="T20" s="442">
        <f t="shared" si="6"/>
        <v>0</v>
      </c>
      <c r="U20" s="2">
        <f t="shared" si="7"/>
        <v>0</v>
      </c>
      <c r="V20" s="13">
        <f t="shared" si="9"/>
        <v>0</v>
      </c>
      <c r="W20" s="1476"/>
      <c r="X20" s="1640"/>
      <c r="Y20" s="1617"/>
      <c r="Z20" s="441" t="str">
        <f t="shared" si="8"/>
        <v/>
      </c>
    </row>
    <row r="21" spans="2:26" ht="37.5" x14ac:dyDescent="0.25">
      <c r="B21" s="880">
        <v>23415</v>
      </c>
      <c r="C21" s="872" t="s">
        <v>2793</v>
      </c>
      <c r="D21" s="750">
        <v>2</v>
      </c>
      <c r="E21" s="751">
        <v>1</v>
      </c>
      <c r="F21" s="751" t="s">
        <v>1747</v>
      </c>
      <c r="G21" s="751">
        <v>20</v>
      </c>
      <c r="H21" s="751">
        <v>78</v>
      </c>
      <c r="I21" s="883">
        <v>20.5</v>
      </c>
      <c r="J21" s="670">
        <f t="shared" si="5"/>
        <v>32.185000000000002</v>
      </c>
      <c r="K21" s="964"/>
      <c r="L21" s="402"/>
      <c r="M21" s="964"/>
      <c r="N21" s="402"/>
      <c r="O21" s="964"/>
      <c r="P21" s="402"/>
      <c r="Q21" s="964"/>
      <c r="R21" s="402"/>
      <c r="S21" s="403"/>
      <c r="T21" s="442">
        <f t="shared" si="6"/>
        <v>0</v>
      </c>
      <c r="U21" s="2">
        <f t="shared" si="7"/>
        <v>0</v>
      </c>
      <c r="V21" s="13">
        <f t="shared" si="9"/>
        <v>0</v>
      </c>
      <c r="W21" s="1476"/>
      <c r="X21" s="1640"/>
      <c r="Y21" s="1617"/>
      <c r="Z21" s="441" t="str">
        <f>IF($J$39="","",$J$39/I21)</f>
        <v/>
      </c>
    </row>
    <row r="22" spans="2:26" ht="18.75" x14ac:dyDescent="0.25">
      <c r="B22" s="880">
        <v>56405</v>
      </c>
      <c r="C22" s="872" t="s">
        <v>2794</v>
      </c>
      <c r="D22" s="750">
        <v>2</v>
      </c>
      <c r="E22" s="751">
        <v>0</v>
      </c>
      <c r="F22" s="751" t="s">
        <v>1747</v>
      </c>
      <c r="G22" s="751">
        <v>20</v>
      </c>
      <c r="H22" s="751">
        <v>119</v>
      </c>
      <c r="I22" s="883">
        <v>26.28</v>
      </c>
      <c r="J22" s="670">
        <f t="shared" si="5"/>
        <v>41.259600000000006</v>
      </c>
      <c r="K22" s="1006"/>
      <c r="L22" s="534"/>
      <c r="M22" s="1006"/>
      <c r="N22" s="534"/>
      <c r="O22" s="1006"/>
      <c r="P22" s="534"/>
      <c r="Q22" s="1006"/>
      <c r="R22" s="534"/>
      <c r="S22" s="535"/>
      <c r="T22" s="442">
        <f t="shared" si="6"/>
        <v>0</v>
      </c>
      <c r="U22" s="10">
        <f t="shared" si="7"/>
        <v>0</v>
      </c>
      <c r="V22" s="13">
        <f t="shared" si="9"/>
        <v>0</v>
      </c>
      <c r="W22" s="1476"/>
      <c r="X22" s="1640"/>
      <c r="Y22" s="1617"/>
      <c r="Z22" s="441" t="str">
        <f t="shared" si="8"/>
        <v/>
      </c>
    </row>
    <row r="23" spans="2:26" ht="37.5" x14ac:dyDescent="0.25">
      <c r="B23" s="880">
        <v>43404</v>
      </c>
      <c r="C23" s="872" t="s">
        <v>2795</v>
      </c>
      <c r="D23" s="750">
        <v>2</v>
      </c>
      <c r="E23" s="751">
        <v>1</v>
      </c>
      <c r="F23" s="751" t="s">
        <v>1747</v>
      </c>
      <c r="G23" s="751">
        <v>20</v>
      </c>
      <c r="H23" s="751">
        <v>78</v>
      </c>
      <c r="I23" s="883">
        <v>20.5</v>
      </c>
      <c r="J23" s="670">
        <f t="shared" si="5"/>
        <v>32.185000000000002</v>
      </c>
      <c r="K23" s="969"/>
      <c r="L23" s="412"/>
      <c r="M23" s="969"/>
      <c r="N23" s="412"/>
      <c r="O23" s="969"/>
      <c r="P23" s="412"/>
      <c r="Q23" s="969"/>
      <c r="R23" s="412"/>
      <c r="S23" s="417"/>
      <c r="T23" s="442">
        <f t="shared" si="6"/>
        <v>0</v>
      </c>
      <c r="U23" s="2">
        <f t="shared" si="7"/>
        <v>0</v>
      </c>
      <c r="V23" s="13">
        <f t="shared" si="9"/>
        <v>0</v>
      </c>
      <c r="W23" s="1476"/>
      <c r="X23" s="1640"/>
      <c r="Y23" s="1617"/>
      <c r="Z23" s="441" t="str">
        <f t="shared" si="8"/>
        <v/>
      </c>
    </row>
    <row r="24" spans="2:26" ht="21" customHeight="1" x14ac:dyDescent="0.25">
      <c r="B24" s="880">
        <v>43424</v>
      </c>
      <c r="C24" s="872" t="s">
        <v>2796</v>
      </c>
      <c r="D24" s="750">
        <v>2</v>
      </c>
      <c r="E24" s="751">
        <v>1</v>
      </c>
      <c r="F24" s="751" t="s">
        <v>1747</v>
      </c>
      <c r="G24" s="751">
        <v>20</v>
      </c>
      <c r="H24" s="751">
        <v>78</v>
      </c>
      <c r="I24" s="883">
        <v>20.5</v>
      </c>
      <c r="J24" s="670">
        <f t="shared" si="5"/>
        <v>32.185000000000002</v>
      </c>
      <c r="K24" s="964"/>
      <c r="L24" s="402"/>
      <c r="M24" s="964"/>
      <c r="N24" s="402"/>
      <c r="O24" s="964"/>
      <c r="P24" s="402"/>
      <c r="Q24" s="964"/>
      <c r="R24" s="402"/>
      <c r="S24" s="403"/>
      <c r="T24" s="442">
        <f t="shared" si="6"/>
        <v>0</v>
      </c>
      <c r="U24" s="2">
        <f t="shared" si="7"/>
        <v>0</v>
      </c>
      <c r="V24" s="13">
        <f>$U24*$S$6</f>
        <v>0</v>
      </c>
      <c r="W24" s="1476"/>
      <c r="X24" s="1640"/>
      <c r="Y24" s="1617"/>
      <c r="Z24" s="441" t="str">
        <f t="shared" si="8"/>
        <v/>
      </c>
    </row>
    <row r="25" spans="2:26" ht="37.5" x14ac:dyDescent="0.25">
      <c r="B25" s="880">
        <v>54486</v>
      </c>
      <c r="C25" s="868" t="s">
        <v>2797</v>
      </c>
      <c r="D25" s="750">
        <v>2</v>
      </c>
      <c r="E25" s="751">
        <v>1</v>
      </c>
      <c r="F25" s="751" t="s">
        <v>1747</v>
      </c>
      <c r="G25" s="751">
        <v>20</v>
      </c>
      <c r="H25" s="751">
        <v>78</v>
      </c>
      <c r="I25" s="883">
        <v>20.5</v>
      </c>
      <c r="J25" s="670"/>
      <c r="K25" s="964"/>
      <c r="L25" s="402"/>
      <c r="M25" s="964"/>
      <c r="N25" s="402"/>
      <c r="O25" s="964"/>
      <c r="P25" s="402"/>
      <c r="Q25" s="964"/>
      <c r="R25" s="402"/>
      <c r="S25" s="403"/>
      <c r="T25" s="442">
        <f t="shared" si="6"/>
        <v>0</v>
      </c>
      <c r="U25" s="2">
        <f t="shared" si="7"/>
        <v>0</v>
      </c>
      <c r="V25" s="13">
        <f t="shared" ref="V25:V27" si="10">$U25*$S$6</f>
        <v>0</v>
      </c>
      <c r="W25" s="1476"/>
      <c r="X25" s="1640"/>
      <c r="Y25" s="1617"/>
      <c r="Z25" s="441"/>
    </row>
    <row r="26" spans="2:26" ht="37.5" x14ac:dyDescent="0.25">
      <c r="B26" s="880">
        <v>54487</v>
      </c>
      <c r="C26" s="868" t="s">
        <v>2798</v>
      </c>
      <c r="D26" s="881">
        <v>2</v>
      </c>
      <c r="E26" s="871">
        <v>1</v>
      </c>
      <c r="F26" s="871" t="s">
        <v>1747</v>
      </c>
      <c r="G26" s="751">
        <v>20</v>
      </c>
      <c r="H26" s="751">
        <v>76</v>
      </c>
      <c r="I26" s="882">
        <v>20.5</v>
      </c>
      <c r="J26" s="670">
        <f>+$S$6*I26</f>
        <v>32.185000000000002</v>
      </c>
      <c r="K26" s="964"/>
      <c r="L26" s="402"/>
      <c r="M26" s="964"/>
      <c r="N26" s="402"/>
      <c r="O26" s="964"/>
      <c r="P26" s="402"/>
      <c r="Q26" s="964"/>
      <c r="R26" s="402"/>
      <c r="S26" s="403"/>
      <c r="T26" s="442">
        <f t="shared" si="6"/>
        <v>0</v>
      </c>
      <c r="U26" s="2">
        <f t="shared" si="7"/>
        <v>0</v>
      </c>
      <c r="V26" s="13">
        <f t="shared" si="10"/>
        <v>0</v>
      </c>
      <c r="W26" s="1476"/>
      <c r="X26" s="1640"/>
      <c r="Y26" s="1617"/>
      <c r="Z26" s="441" t="str">
        <f>IF($J$39="","",$J$39/I26)</f>
        <v/>
      </c>
    </row>
    <row r="27" spans="2:26" ht="37.5" x14ac:dyDescent="0.25">
      <c r="B27" s="884">
        <v>54496</v>
      </c>
      <c r="C27" s="872" t="s">
        <v>2799</v>
      </c>
      <c r="D27" s="750">
        <v>2</v>
      </c>
      <c r="E27" s="751">
        <v>1</v>
      </c>
      <c r="F27" s="751" t="s">
        <v>1747</v>
      </c>
      <c r="G27" s="751">
        <v>20</v>
      </c>
      <c r="H27" s="751">
        <v>78</v>
      </c>
      <c r="I27" s="883">
        <v>20.5</v>
      </c>
      <c r="J27" s="670"/>
      <c r="K27" s="969"/>
      <c r="L27" s="412"/>
      <c r="M27" s="969"/>
      <c r="N27" s="412"/>
      <c r="O27" s="969"/>
      <c r="P27" s="412"/>
      <c r="Q27" s="969"/>
      <c r="R27" s="412"/>
      <c r="S27" s="417"/>
      <c r="T27" s="442">
        <f t="shared" si="6"/>
        <v>0</v>
      </c>
      <c r="U27" s="2">
        <f t="shared" si="7"/>
        <v>0</v>
      </c>
      <c r="V27" s="13">
        <f t="shared" si="10"/>
        <v>0</v>
      </c>
      <c r="W27" s="1476"/>
      <c r="X27" s="1640"/>
      <c r="Y27" s="1617"/>
      <c r="Z27" s="441"/>
    </row>
    <row r="28" spans="2:26" ht="18.75" customHeight="1" thickBot="1" x14ac:dyDescent="0.3">
      <c r="B28" s="885">
        <v>56404</v>
      </c>
      <c r="C28" s="886" t="s">
        <v>2800</v>
      </c>
      <c r="D28" s="887">
        <v>2</v>
      </c>
      <c r="E28" s="888">
        <v>0</v>
      </c>
      <c r="F28" s="888" t="s">
        <v>1747</v>
      </c>
      <c r="G28" s="888">
        <v>20</v>
      </c>
      <c r="H28" s="888">
        <v>114</v>
      </c>
      <c r="I28" s="888">
        <v>26.28</v>
      </c>
      <c r="J28" s="670">
        <f>+$S$6*I28</f>
        <v>41.259600000000006</v>
      </c>
      <c r="K28" s="969"/>
      <c r="L28" s="412"/>
      <c r="M28" s="969"/>
      <c r="N28" s="412"/>
      <c r="O28" s="969"/>
      <c r="P28" s="412"/>
      <c r="Q28" s="969"/>
      <c r="R28" s="412"/>
      <c r="S28" s="524"/>
      <c r="T28" s="474">
        <f>SUM(K28:S28)</f>
        <v>0</v>
      </c>
      <c r="U28" s="9">
        <f>T28*I28</f>
        <v>0</v>
      </c>
      <c r="V28" s="12">
        <f>$U28*$S$6</f>
        <v>0</v>
      </c>
      <c r="W28" s="1581"/>
      <c r="X28" s="1641"/>
      <c r="Y28" s="1642"/>
      <c r="Z28" s="441" t="str">
        <f>IF($J$39="","",$J$39/I28)</f>
        <v/>
      </c>
    </row>
    <row r="29" spans="2:26" ht="19.5" customHeight="1" thickBot="1" x14ac:dyDescent="0.3">
      <c r="B29" s="1776" t="s">
        <v>2030</v>
      </c>
      <c r="C29" s="1679"/>
      <c r="D29" s="1679"/>
      <c r="E29" s="1679"/>
      <c r="F29" s="1679"/>
      <c r="G29" s="1679"/>
      <c r="H29" s="1679"/>
      <c r="I29" s="1679"/>
      <c r="J29" s="1679"/>
      <c r="K29" s="1679"/>
      <c r="L29" s="1679"/>
      <c r="M29" s="1679"/>
      <c r="N29" s="1679"/>
      <c r="O29" s="1679"/>
      <c r="P29" s="1679"/>
      <c r="Q29" s="1679"/>
      <c r="R29" s="1679"/>
      <c r="S29" s="1679"/>
      <c r="T29" s="1679"/>
      <c r="U29" s="1679"/>
      <c r="V29" s="1679"/>
      <c r="W29" s="1637"/>
      <c r="X29" s="1637"/>
      <c r="Y29" s="1613"/>
      <c r="Z29" s="482"/>
    </row>
    <row r="30" spans="2:26" ht="18.75" x14ac:dyDescent="0.25">
      <c r="B30" s="889">
        <v>81401</v>
      </c>
      <c r="C30" s="876" t="s">
        <v>2801</v>
      </c>
      <c r="D30" s="877">
        <v>1</v>
      </c>
      <c r="E30" s="878">
        <v>0</v>
      </c>
      <c r="F30" s="878" t="s">
        <v>1747</v>
      </c>
      <c r="G30" s="878">
        <v>20</v>
      </c>
      <c r="H30" s="878">
        <v>232</v>
      </c>
      <c r="I30" s="878">
        <v>53.3</v>
      </c>
      <c r="J30" s="879">
        <f t="shared" ref="J30:J33" si="11">+$S$6*I30</f>
        <v>83.680999999999997</v>
      </c>
      <c r="K30" s="979"/>
      <c r="L30" s="407"/>
      <c r="M30" s="979"/>
      <c r="N30" s="407"/>
      <c r="O30" s="979"/>
      <c r="P30" s="407"/>
      <c r="Q30" s="979"/>
      <c r="R30" s="407"/>
      <c r="S30" s="408"/>
      <c r="T30" s="476">
        <f t="shared" ref="T30:T33" si="12">SUM(K30:S30)</f>
        <v>0</v>
      </c>
      <c r="U30" s="375">
        <f t="shared" ref="U30:U33" si="13">T30*I30</f>
        <v>0</v>
      </c>
      <c r="V30" s="372">
        <f t="shared" ref="V30:V33" si="14">$U30*$S$6</f>
        <v>0</v>
      </c>
      <c r="W30" s="1579" t="str">
        <f>_xlfn.CONCAT("$",'Total Sheet'!B34," per case for public LEAS / estimated $",'Total Sheet'!B35," for Nonpublic LEAs")</f>
        <v>$2.30 per case for public LEAS / estimated $5.36 for Nonpublic LEAs</v>
      </c>
      <c r="X30" s="1638" t="s">
        <v>1695</v>
      </c>
      <c r="Y30" s="1639"/>
      <c r="Z30" s="441" t="str">
        <f>IF($J$40="","",$J$40/I30)</f>
        <v/>
      </c>
    </row>
    <row r="31" spans="2:26" ht="37.5" x14ac:dyDescent="0.25">
      <c r="B31" s="748">
        <v>91401</v>
      </c>
      <c r="C31" s="872" t="s">
        <v>2802</v>
      </c>
      <c r="D31" s="881">
        <v>2</v>
      </c>
      <c r="E31" s="871">
        <v>0</v>
      </c>
      <c r="F31" s="871" t="s">
        <v>1747</v>
      </c>
      <c r="G31" s="751">
        <v>20</v>
      </c>
      <c r="H31" s="751">
        <v>123</v>
      </c>
      <c r="I31" s="751">
        <v>39.270000000000003</v>
      </c>
      <c r="J31" s="670">
        <f t="shared" si="11"/>
        <v>61.653900000000007</v>
      </c>
      <c r="K31" s="1006"/>
      <c r="L31" s="534"/>
      <c r="M31" s="1006"/>
      <c r="N31" s="534"/>
      <c r="O31" s="1006"/>
      <c r="P31" s="534"/>
      <c r="Q31" s="1006"/>
      <c r="R31" s="534"/>
      <c r="S31" s="535"/>
      <c r="T31" s="446">
        <f t="shared" si="12"/>
        <v>0</v>
      </c>
      <c r="U31" s="7">
        <f t="shared" si="13"/>
        <v>0</v>
      </c>
      <c r="V31" s="11">
        <f t="shared" si="14"/>
        <v>0</v>
      </c>
      <c r="W31" s="1476"/>
      <c r="X31" s="1640"/>
      <c r="Y31" s="1617"/>
      <c r="Z31" s="441" t="str">
        <f>IF($J$40="","",$J$40/I31)</f>
        <v/>
      </c>
    </row>
    <row r="32" spans="2:26" ht="37.5" x14ac:dyDescent="0.25">
      <c r="B32" s="748">
        <v>91402</v>
      </c>
      <c r="C32" s="872" t="s">
        <v>2803</v>
      </c>
      <c r="D32" s="881">
        <v>2</v>
      </c>
      <c r="E32" s="871">
        <v>0</v>
      </c>
      <c r="F32" s="871" t="s">
        <v>1747</v>
      </c>
      <c r="G32" s="751">
        <v>20</v>
      </c>
      <c r="H32" s="751">
        <v>123</v>
      </c>
      <c r="I32" s="751">
        <v>38.590000000000003</v>
      </c>
      <c r="J32" s="670">
        <f t="shared" si="11"/>
        <v>60.586300000000008</v>
      </c>
      <c r="K32" s="1006"/>
      <c r="L32" s="534"/>
      <c r="M32" s="1006"/>
      <c r="N32" s="534"/>
      <c r="O32" s="1006"/>
      <c r="P32" s="534"/>
      <c r="Q32" s="1006"/>
      <c r="R32" s="534"/>
      <c r="S32" s="535"/>
      <c r="T32" s="446">
        <f t="shared" si="12"/>
        <v>0</v>
      </c>
      <c r="U32" s="7">
        <f t="shared" si="13"/>
        <v>0</v>
      </c>
      <c r="V32" s="11">
        <f t="shared" si="14"/>
        <v>0</v>
      </c>
      <c r="W32" s="1476"/>
      <c r="X32" s="1640"/>
      <c r="Y32" s="1617"/>
      <c r="Z32" s="441" t="str">
        <f>IF($J$40="","",$J$40/I32)</f>
        <v/>
      </c>
    </row>
    <row r="33" spans="2:26" ht="19.5" thickBot="1" x14ac:dyDescent="0.3">
      <c r="B33" s="582">
        <v>94403</v>
      </c>
      <c r="C33" s="613" t="s">
        <v>2804</v>
      </c>
      <c r="D33" s="756">
        <v>2</v>
      </c>
      <c r="E33" s="832">
        <v>1</v>
      </c>
      <c r="F33" s="585" t="s">
        <v>1747</v>
      </c>
      <c r="G33" s="585">
        <v>20</v>
      </c>
      <c r="H33" s="585">
        <v>78</v>
      </c>
      <c r="I33" s="585">
        <v>31.8</v>
      </c>
      <c r="J33" s="805">
        <f t="shared" si="11"/>
        <v>49.926000000000002</v>
      </c>
      <c r="K33" s="983"/>
      <c r="L33" s="409"/>
      <c r="M33" s="983"/>
      <c r="N33" s="409"/>
      <c r="O33" s="983"/>
      <c r="P33" s="409"/>
      <c r="Q33" s="983"/>
      <c r="R33" s="409"/>
      <c r="S33" s="410"/>
      <c r="T33" s="443">
        <f t="shared" si="12"/>
        <v>0</v>
      </c>
      <c r="U33" s="6">
        <f t="shared" si="13"/>
        <v>0</v>
      </c>
      <c r="V33" s="23">
        <f t="shared" si="14"/>
        <v>0</v>
      </c>
      <c r="W33" s="1600"/>
      <c r="X33" s="1766"/>
      <c r="Y33" s="1619"/>
      <c r="Z33" s="441" t="str">
        <f>IF($J$40="","",$J$40/I33)</f>
        <v/>
      </c>
    </row>
    <row r="34" spans="2:26" ht="15" customHeight="1" thickTop="1" thickBot="1" x14ac:dyDescent="0.3">
      <c r="B34" s="486"/>
      <c r="C34" s="525"/>
      <c r="D34" s="525"/>
      <c r="E34" s="525"/>
      <c r="F34" s="525"/>
      <c r="G34" s="525"/>
      <c r="H34" s="525"/>
      <c r="I34" s="525"/>
      <c r="J34" s="536"/>
      <c r="L34" s="1677" t="s">
        <v>2040</v>
      </c>
      <c r="M34" s="1677"/>
      <c r="N34" s="1677"/>
      <c r="O34" s="1677"/>
      <c r="P34" s="1677"/>
      <c r="Q34" s="1677"/>
      <c r="R34" s="1677"/>
      <c r="S34" s="1677"/>
      <c r="T34" s="1677"/>
      <c r="U34" s="1677"/>
      <c r="V34" s="1677"/>
      <c r="W34" s="1677"/>
      <c r="X34" s="1677"/>
      <c r="Y34" s="1678"/>
      <c r="Z34" s="485"/>
    </row>
    <row r="35" spans="2:26" ht="32.25" thickBot="1" x14ac:dyDescent="0.3">
      <c r="B35" s="486"/>
      <c r="C35" s="452" t="s">
        <v>1832</v>
      </c>
      <c r="D35" s="453" t="s">
        <v>1833</v>
      </c>
      <c r="E35" s="453" t="s">
        <v>1834</v>
      </c>
      <c r="F35" s="453" t="s">
        <v>1835</v>
      </c>
      <c r="G35" s="1603"/>
      <c r="H35" s="1603"/>
      <c r="I35" s="1603"/>
      <c r="J35" s="1603"/>
      <c r="K35" s="1604"/>
      <c r="L35" s="1708"/>
      <c r="M35" s="1708"/>
      <c r="N35" s="1708"/>
      <c r="O35" s="1708"/>
      <c r="P35" s="1708"/>
      <c r="Q35" s="1708"/>
      <c r="R35" s="1708"/>
      <c r="S35" s="1708"/>
      <c r="T35" s="1708"/>
      <c r="U35" s="1708"/>
      <c r="V35" s="1708"/>
      <c r="W35" s="1708"/>
      <c r="X35" s="1708"/>
      <c r="Y35" s="1678"/>
      <c r="Z35" s="487"/>
    </row>
    <row r="36" spans="2:26" ht="24" x14ac:dyDescent="0.35">
      <c r="B36" s="486"/>
      <c r="C36" s="454" t="s">
        <v>1836</v>
      </c>
      <c r="D36" s="502">
        <v>0.68910000000000005</v>
      </c>
      <c r="E36" s="456" t="str">
        <f>IF(SUM(F36:F37)=0,"",F36/SUM(F36:F37))</f>
        <v/>
      </c>
      <c r="F36" s="457">
        <f>SUM(U17:U28)</f>
        <v>0</v>
      </c>
      <c r="G36" s="1605" t="str">
        <f>IF(SUM(F36:F37)=0,"",IF(AND(E36&lt;D36+0.03,E36&gt;D36-0.03),"Balanced","Unbalanced"))</f>
        <v/>
      </c>
      <c r="H36" s="1606"/>
      <c r="I36" s="1606"/>
      <c r="J36" s="1606"/>
      <c r="K36" s="1607"/>
      <c r="L36" s="1708"/>
      <c r="M36" s="1708"/>
      <c r="N36" s="1708"/>
      <c r="O36" s="1708"/>
      <c r="P36" s="1708"/>
      <c r="Q36" s="1708"/>
      <c r="R36" s="1708"/>
      <c r="S36" s="1708"/>
      <c r="T36" s="1708"/>
      <c r="U36" s="1708"/>
      <c r="V36" s="1708"/>
      <c r="W36" s="1708"/>
      <c r="X36" s="1708"/>
      <c r="Y36" s="1678"/>
    </row>
    <row r="37" spans="2:26" ht="21.75" thickBot="1" x14ac:dyDescent="0.4">
      <c r="B37" s="486"/>
      <c r="C37" s="458" t="s">
        <v>1837</v>
      </c>
      <c r="D37" s="503">
        <v>0.31090000000000001</v>
      </c>
      <c r="E37" s="460" t="str">
        <f>IF(SUM(F36:F37)=0,"",F37/SUM(F36:F37))</f>
        <v/>
      </c>
      <c r="F37" s="461">
        <f>SUM(U30:U33)</f>
        <v>0</v>
      </c>
      <c r="G37" s="1666" t="str">
        <f>IF(G36="","",IF(AND(G36="Unbalanced",E36&lt;D36-0.03),"Increase White Meat or decrease Dark Meat",IF(AND(G36="Unbalanced",E36&gt;D36+0.03),"Increase Dark Meat or decrease White Meat","")))</f>
        <v/>
      </c>
      <c r="H37" s="1667"/>
      <c r="I37" s="1667"/>
      <c r="J37" s="1667"/>
      <c r="K37" s="1668"/>
      <c r="Y37" s="488"/>
    </row>
    <row r="38" spans="2:26" ht="7.5" customHeight="1" x14ac:dyDescent="0.25">
      <c r="B38" s="486"/>
      <c r="Y38" s="488"/>
    </row>
    <row r="39" spans="2:26" x14ac:dyDescent="0.25">
      <c r="B39" s="486"/>
      <c r="C39" s="464"/>
      <c r="E39" s="5"/>
      <c r="F39" s="465"/>
      <c r="H39" s="464" t="str">
        <f>IF(G36&lt;&gt;"Unbalanced","","lbs needed to balance:")</f>
        <v/>
      </c>
      <c r="I39" s="58" t="str">
        <f>IF(G36&lt;&gt;"Unbalanced","","White meat")</f>
        <v/>
      </c>
      <c r="J39" s="4" t="str">
        <f>IF(G36&lt;&gt;"Unbalanced","",((D36/D37)*F37)-F36)</f>
        <v/>
      </c>
      <c r="K39" s="465" t="str">
        <f>IF(G36&lt;&gt;"Unbalanced","","lbs")</f>
        <v/>
      </c>
      <c r="Y39" s="488"/>
    </row>
    <row r="40" spans="2:26" x14ac:dyDescent="0.25">
      <c r="B40" s="486"/>
      <c r="E40" s="5"/>
      <c r="F40" s="465"/>
      <c r="I40" s="58" t="str">
        <f>IF(G36&lt;&gt;"Unbalanced","","Dark meat")</f>
        <v/>
      </c>
      <c r="J40" s="4" t="str">
        <f>IF(G36&lt;&gt;"Unbalanced","",((D37/D36)*F36)-F37)</f>
        <v/>
      </c>
      <c r="K40" s="465" t="str">
        <f>IF(G36&lt;&gt;"Unbalanced","","lbs")</f>
        <v/>
      </c>
      <c r="T40" s="69"/>
      <c r="U40" s="70"/>
      <c r="V40" s="71"/>
      <c r="W40" s="71"/>
      <c r="Y40" s="488"/>
    </row>
    <row r="41" spans="2:26" x14ac:dyDescent="0.25">
      <c r="B41" s="486"/>
      <c r="Y41" s="488"/>
    </row>
    <row r="42" spans="2:26" ht="15.75" thickBot="1" x14ac:dyDescent="0.3">
      <c r="B42" s="489"/>
      <c r="C42" s="490"/>
      <c r="D42" s="490"/>
      <c r="E42" s="490"/>
      <c r="F42" s="490"/>
      <c r="G42" s="490"/>
      <c r="H42" s="490"/>
      <c r="I42" s="490"/>
      <c r="J42" s="491"/>
      <c r="K42" s="490"/>
      <c r="L42" s="490"/>
      <c r="M42" s="490"/>
      <c r="N42" s="490"/>
      <c r="O42" s="490"/>
      <c r="P42" s="490"/>
      <c r="Q42" s="490"/>
      <c r="R42" s="490"/>
      <c r="S42" s="490"/>
      <c r="T42" s="490"/>
      <c r="U42" s="490"/>
      <c r="V42" s="490"/>
      <c r="W42" s="490"/>
      <c r="X42" s="490"/>
      <c r="Y42" s="492"/>
    </row>
    <row r="43" spans="2:26" ht="15.75" thickTop="1" x14ac:dyDescent="0.25">
      <c r="K43" s="69"/>
      <c r="L43" s="69"/>
      <c r="M43" s="69"/>
      <c r="N43" s="69"/>
      <c r="O43" s="69"/>
      <c r="P43" s="69"/>
      <c r="Q43" s="69"/>
      <c r="R43" s="69"/>
      <c r="S43" s="69"/>
      <c r="T43" s="69"/>
      <c r="U43" s="69"/>
      <c r="V43" s="69"/>
      <c r="W43" s="69"/>
    </row>
    <row r="45" spans="2:26" x14ac:dyDescent="0.25">
      <c r="S45" s="493"/>
    </row>
  </sheetData>
  <sheetProtection formatCells="0" formatColumns="0" formatRows="0" insertColumns="0" insertRows="0" insertHyperlinks="0" deleteRows="0" sort="0" autoFilter="0"/>
  <mergeCells count="26">
    <mergeCell ref="A1:Y1"/>
    <mergeCell ref="B9:Y9"/>
    <mergeCell ref="G37:K37"/>
    <mergeCell ref="X10:Y15"/>
    <mergeCell ref="B16:Y16"/>
    <mergeCell ref="X17:Y28"/>
    <mergeCell ref="B29:Y29"/>
    <mergeCell ref="X30:Y33"/>
    <mergeCell ref="L34:Y36"/>
    <mergeCell ref="G35:K35"/>
    <mergeCell ref="G36:K36"/>
    <mergeCell ref="W10:W15"/>
    <mergeCell ref="W17:W28"/>
    <mergeCell ref="W30:W33"/>
    <mergeCell ref="B5:Y5"/>
    <mergeCell ref="B6:J6"/>
    <mergeCell ref="L6:N6"/>
    <mergeCell ref="O6:R6"/>
    <mergeCell ref="T6:Y6"/>
    <mergeCell ref="B2:P2"/>
    <mergeCell ref="Q2:Y4"/>
    <mergeCell ref="B3:P3"/>
    <mergeCell ref="B4:C4"/>
    <mergeCell ref="D4:J4"/>
    <mergeCell ref="K4:M4"/>
    <mergeCell ref="N4:P4"/>
  </mergeCells>
  <conditionalFormatting sqref="B2:B1048576">
    <cfRule type="duplicateValues" dxfId="39" priority="85"/>
  </conditionalFormatting>
  <conditionalFormatting sqref="G36:K37">
    <cfRule type="expression" dxfId="38" priority="3">
      <formula>$G$36="Unbalanced"</formula>
    </cfRule>
    <cfRule type="expression" dxfId="37" priority="4">
      <formula>$G$36="Balanced"</formula>
    </cfRule>
  </conditionalFormatting>
  <conditionalFormatting sqref="AA10:AA33">
    <cfRule type="containsText" dxfId="36" priority="1" operator="containsText" text="Error">
      <formula>NOT(ISERROR(SEARCH("Error",AA10)))</formula>
    </cfRule>
  </conditionalFormatting>
  <pageMargins left="0.25" right="0.25" top="0.75" bottom="0.75" header="0.3" footer="0.3"/>
  <pageSetup scale="33"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C4C37-36E6-4D70-8C5C-3EFBF36FA988}">
  <sheetPr codeName="Sheet73">
    <pageSetUpPr fitToPage="1"/>
  </sheetPr>
  <dimension ref="A1:Y59"/>
  <sheetViews>
    <sheetView showGridLines="0" topLeftCell="A13" zoomScale="60" zoomScaleNormal="60" workbookViewId="0">
      <selection activeCell="A10" sqref="A10:XFD13"/>
    </sheetView>
  </sheetViews>
  <sheetFormatPr defaultColWidth="9.140625" defaultRowHeight="15" x14ac:dyDescent="0.25"/>
  <cols>
    <col min="1" max="1" width="2.7109375" style="58" customWidth="1"/>
    <col min="2" max="2" width="13.42578125" style="58" customWidth="1"/>
    <col min="3" max="3" width="59" style="58" customWidth="1"/>
    <col min="4" max="4" width="19.5703125" style="58" customWidth="1"/>
    <col min="5" max="5" width="13" style="58" customWidth="1"/>
    <col min="6" max="6" width="13.28515625" style="58" customWidth="1"/>
    <col min="7" max="7" width="12.140625" style="58" customWidth="1"/>
    <col min="8" max="8" width="10.140625" style="58" customWidth="1"/>
    <col min="9" max="9" width="12.7109375" style="58" customWidth="1"/>
    <col min="10" max="10" width="16.28515625" style="68" customWidth="1"/>
    <col min="11" max="13" width="12" style="58" customWidth="1"/>
    <col min="14" max="14" width="15.85546875" style="58" customWidth="1"/>
    <col min="15" max="19" width="12" style="58" customWidth="1"/>
    <col min="20" max="21" width="12.85546875" style="58" customWidth="1"/>
    <col min="22" max="22" width="19" style="58" bestFit="1" customWidth="1"/>
    <col min="23" max="24" width="12.85546875" style="58" customWidth="1"/>
    <col min="25" max="25" width="46.85546875" style="58" bestFit="1" customWidth="1"/>
    <col min="26" max="26" width="9.42578125" style="58" customWidth="1"/>
    <col min="27" max="16384" width="9.140625" style="58"/>
  </cols>
  <sheetData>
    <row r="1" spans="1:25" ht="264.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1806</v>
      </c>
      <c r="C2" s="1569"/>
      <c r="D2" s="1569"/>
      <c r="E2" s="1569"/>
      <c r="F2" s="1569"/>
      <c r="G2" s="1569"/>
      <c r="H2" s="1569"/>
      <c r="I2" s="1569"/>
      <c r="J2" s="1569"/>
      <c r="K2" s="1569"/>
      <c r="L2" s="1569"/>
      <c r="M2" s="1569"/>
      <c r="N2" s="1569"/>
      <c r="O2" s="1569"/>
      <c r="P2" s="1569"/>
      <c r="Q2" s="1498" t="s">
        <v>1807</v>
      </c>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3"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100103</v>
      </c>
      <c r="L7" s="1769" t="s">
        <v>1838</v>
      </c>
      <c r="M7" s="1769"/>
      <c r="N7" s="1769"/>
      <c r="O7" s="1770" t="s">
        <v>2144</v>
      </c>
      <c r="P7" s="1771"/>
      <c r="Q7" s="1771"/>
      <c r="R7" s="1771"/>
      <c r="S7" s="578">
        <v>1.57</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32">
        <f>SUM(U15:U20,U22:U33,U35:U38)</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425"/>
      <c r="C12" s="426"/>
      <c r="D12" s="426"/>
      <c r="E12" s="426"/>
      <c r="F12" s="426"/>
      <c r="G12" s="426"/>
      <c r="H12" s="426"/>
      <c r="I12" s="426"/>
      <c r="J12" s="426"/>
      <c r="K12" s="427">
        <f t="shared" ref="K12:S12" si="0">SUM(K15:K38)</f>
        <v>0</v>
      </c>
      <c r="L12" s="427">
        <f t="shared" si="0"/>
        <v>0</v>
      </c>
      <c r="M12" s="427">
        <f t="shared" si="0"/>
        <v>0</v>
      </c>
      <c r="N12" s="427">
        <f t="shared" si="0"/>
        <v>0</v>
      </c>
      <c r="O12" s="427">
        <f t="shared" si="0"/>
        <v>0</v>
      </c>
      <c r="P12" s="427">
        <f t="shared" si="0"/>
        <v>0</v>
      </c>
      <c r="Q12" s="427">
        <f t="shared" si="0"/>
        <v>0</v>
      </c>
      <c r="R12" s="427">
        <f t="shared" si="0"/>
        <v>0</v>
      </c>
      <c r="S12" s="427">
        <f t="shared" si="0"/>
        <v>0</v>
      </c>
      <c r="T12" s="427">
        <f>SUM(T15:T52)</f>
        <v>0</v>
      </c>
      <c r="U12" s="427">
        <f>SUM(U15:U52)</f>
        <v>0</v>
      </c>
      <c r="V12" s="428">
        <f>SUM(V15:V52)</f>
        <v>0</v>
      </c>
      <c r="W12" s="426"/>
      <c r="X12" s="429"/>
    </row>
    <row r="13" spans="1:25" ht="57" customHeight="1" thickTop="1" thickBot="1" x14ac:dyDescent="0.3">
      <c r="B13" s="430" t="s">
        <v>1561</v>
      </c>
      <c r="C13" s="431" t="s">
        <v>1562</v>
      </c>
      <c r="D13" s="432" t="s">
        <v>1684</v>
      </c>
      <c r="E13" s="432" t="s">
        <v>1685</v>
      </c>
      <c r="F13" s="432" t="s">
        <v>1686</v>
      </c>
      <c r="G13" s="432" t="s">
        <v>1687</v>
      </c>
      <c r="H13" s="432" t="s">
        <v>1564</v>
      </c>
      <c r="I13" s="432" t="s">
        <v>1809</v>
      </c>
      <c r="J13" s="433" t="s">
        <v>1565</v>
      </c>
      <c r="K13" s="434" t="s">
        <v>1417</v>
      </c>
      <c r="L13" s="434" t="s">
        <v>1418</v>
      </c>
      <c r="M13" s="434" t="s">
        <v>1419</v>
      </c>
      <c r="N13" s="434" t="s">
        <v>1420</v>
      </c>
      <c r="O13" s="434" t="s">
        <v>1421</v>
      </c>
      <c r="P13" s="434" t="s">
        <v>1422</v>
      </c>
      <c r="Q13" s="434" t="s">
        <v>1423</v>
      </c>
      <c r="R13" s="434" t="s">
        <v>1424</v>
      </c>
      <c r="S13" s="434" t="s">
        <v>1425</v>
      </c>
      <c r="T13" s="432" t="s">
        <v>1426</v>
      </c>
      <c r="U13" s="432" t="s">
        <v>1689</v>
      </c>
      <c r="V13" s="432" t="s">
        <v>1567</v>
      </c>
      <c r="W13" s="432" t="s">
        <v>1568</v>
      </c>
      <c r="X13" s="435" t="s">
        <v>1690</v>
      </c>
    </row>
    <row r="14" spans="1:25" ht="18.95" customHeight="1" thickBot="1" x14ac:dyDescent="0.3">
      <c r="B14" s="1650" t="s">
        <v>1810</v>
      </c>
      <c r="C14" s="1651"/>
      <c r="D14" s="1651"/>
      <c r="E14" s="1651"/>
      <c r="F14" s="1651"/>
      <c r="G14" s="1651"/>
      <c r="H14" s="1651"/>
      <c r="I14" s="1651"/>
      <c r="J14" s="1651"/>
      <c r="K14" s="1651"/>
      <c r="L14" s="1651"/>
      <c r="M14" s="1651"/>
      <c r="N14" s="1651"/>
      <c r="O14" s="1651"/>
      <c r="P14" s="1651"/>
      <c r="Q14" s="1651"/>
      <c r="R14" s="1651"/>
      <c r="S14" s="1651"/>
      <c r="T14" s="1651"/>
      <c r="U14" s="1651"/>
      <c r="V14" s="1651"/>
      <c r="W14" s="1651"/>
      <c r="X14" s="1777"/>
      <c r="Y14" s="537"/>
    </row>
    <row r="15" spans="1:25" ht="19.5" customHeight="1" x14ac:dyDescent="0.25">
      <c r="B15" s="669">
        <v>97103</v>
      </c>
      <c r="C15" s="608" t="s">
        <v>2783</v>
      </c>
      <c r="D15" s="890">
        <v>2</v>
      </c>
      <c r="E15" s="891">
        <v>0</v>
      </c>
      <c r="F15" s="871" t="s">
        <v>1747</v>
      </c>
      <c r="G15" s="611">
        <v>20</v>
      </c>
      <c r="H15" s="611">
        <v>104</v>
      </c>
      <c r="I15" s="610">
        <v>37.42</v>
      </c>
      <c r="J15" s="612">
        <f t="shared" ref="J15:J20" si="1">+$S$7*I15</f>
        <v>58.749400000000009</v>
      </c>
      <c r="K15" s="1005"/>
      <c r="L15" s="1006"/>
      <c r="M15" s="1006"/>
      <c r="N15" s="1006"/>
      <c r="O15" s="1006"/>
      <c r="P15" s="1006"/>
      <c r="Q15" s="1006"/>
      <c r="R15" s="1006"/>
      <c r="S15" s="1007"/>
      <c r="T15" s="471">
        <f t="shared" ref="T15:T38" si="2">SUM(K15:S15)</f>
        <v>0</v>
      </c>
      <c r="U15" s="31">
        <f t="shared" ref="U15:U38" si="3">T15*I15</f>
        <v>0</v>
      </c>
      <c r="V15" s="380">
        <f t="shared" ref="V15:V38" si="4">U15*$S$7</f>
        <v>0</v>
      </c>
      <c r="W15" s="1652" t="s">
        <v>1695</v>
      </c>
      <c r="X15" s="1622"/>
    </row>
    <row r="16" spans="1:25" ht="19.5" customHeight="1" x14ac:dyDescent="0.25">
      <c r="B16" s="581">
        <v>54405</v>
      </c>
      <c r="C16" s="671" t="s">
        <v>2784</v>
      </c>
      <c r="D16" s="772">
        <v>1</v>
      </c>
      <c r="E16" s="842">
        <v>0.5</v>
      </c>
      <c r="F16" s="871" t="s">
        <v>1747</v>
      </c>
      <c r="G16" s="566">
        <v>20</v>
      </c>
      <c r="H16" s="566">
        <v>156</v>
      </c>
      <c r="I16" s="567">
        <v>22.77</v>
      </c>
      <c r="J16" s="612">
        <f t="shared" si="1"/>
        <v>35.748899999999999</v>
      </c>
      <c r="K16" s="1005"/>
      <c r="L16" s="1006"/>
      <c r="M16" s="1006"/>
      <c r="N16" s="1006"/>
      <c r="O16" s="1006"/>
      <c r="P16" s="1006"/>
      <c r="Q16" s="1006"/>
      <c r="R16" s="1006"/>
      <c r="S16" s="1007"/>
      <c r="T16" s="437">
        <f t="shared" si="2"/>
        <v>0</v>
      </c>
      <c r="U16" s="30">
        <f t="shared" si="3"/>
        <v>0</v>
      </c>
      <c r="V16" s="370">
        <f t="shared" si="4"/>
        <v>0</v>
      </c>
      <c r="W16" s="1652"/>
      <c r="X16" s="1622"/>
    </row>
    <row r="17" spans="2:25" ht="19.5" customHeight="1" x14ac:dyDescent="0.25">
      <c r="B17" s="867">
        <v>54453</v>
      </c>
      <c r="C17" s="868" t="s">
        <v>2785</v>
      </c>
      <c r="D17" s="869">
        <v>2</v>
      </c>
      <c r="E17" s="870">
        <v>1</v>
      </c>
      <c r="F17" s="871" t="s">
        <v>1747</v>
      </c>
      <c r="G17" s="871">
        <v>20</v>
      </c>
      <c r="H17" s="871">
        <v>107</v>
      </c>
      <c r="I17" s="871">
        <v>13.41</v>
      </c>
      <c r="J17" s="612">
        <f t="shared" si="1"/>
        <v>21.053700000000003</v>
      </c>
      <c r="K17" s="1005"/>
      <c r="L17" s="1006"/>
      <c r="M17" s="1006"/>
      <c r="N17" s="1006"/>
      <c r="O17" s="1006"/>
      <c r="P17" s="1006"/>
      <c r="Q17" s="1006"/>
      <c r="R17" s="1006"/>
      <c r="S17" s="1007"/>
      <c r="T17" s="437">
        <f t="shared" si="2"/>
        <v>0</v>
      </c>
      <c r="U17" s="30">
        <f t="shared" si="3"/>
        <v>0</v>
      </c>
      <c r="V17" s="370">
        <f t="shared" si="4"/>
        <v>0</v>
      </c>
      <c r="W17" s="1652"/>
      <c r="X17" s="1622"/>
    </row>
    <row r="18" spans="2:25" ht="19.5" customHeight="1" x14ac:dyDescent="0.25">
      <c r="B18" s="748">
        <v>54463</v>
      </c>
      <c r="C18" s="872" t="s">
        <v>2786</v>
      </c>
      <c r="D18" s="873">
        <v>2</v>
      </c>
      <c r="E18" s="874">
        <v>1</v>
      </c>
      <c r="F18" s="871" t="s">
        <v>1747</v>
      </c>
      <c r="G18" s="751">
        <v>20</v>
      </c>
      <c r="H18" s="751">
        <v>107</v>
      </c>
      <c r="I18" s="751">
        <v>13.41</v>
      </c>
      <c r="J18" s="612">
        <f t="shared" si="1"/>
        <v>21.053700000000003</v>
      </c>
      <c r="K18" s="1005"/>
      <c r="L18" s="1006"/>
      <c r="M18" s="1006"/>
      <c r="N18" s="1006"/>
      <c r="O18" s="1006"/>
      <c r="P18" s="1006"/>
      <c r="Q18" s="1006"/>
      <c r="R18" s="1006"/>
      <c r="S18" s="1007"/>
      <c r="T18" s="437">
        <f t="shared" si="2"/>
        <v>0</v>
      </c>
      <c r="U18" s="30">
        <f t="shared" si="3"/>
        <v>0</v>
      </c>
      <c r="V18" s="370">
        <f t="shared" si="4"/>
        <v>0</v>
      </c>
      <c r="W18" s="1652"/>
      <c r="X18" s="1622"/>
    </row>
    <row r="19" spans="2:25" ht="19.5" customHeight="1" x14ac:dyDescent="0.25">
      <c r="B19" s="581">
        <v>54464</v>
      </c>
      <c r="C19" s="671" t="s">
        <v>2787</v>
      </c>
      <c r="D19" s="873">
        <v>2</v>
      </c>
      <c r="E19" s="874">
        <v>1</v>
      </c>
      <c r="F19" s="871" t="s">
        <v>1747</v>
      </c>
      <c r="G19" s="751">
        <v>20</v>
      </c>
      <c r="H19" s="751">
        <v>107</v>
      </c>
      <c r="I19" s="751">
        <v>13.41</v>
      </c>
      <c r="J19" s="612">
        <f t="shared" si="1"/>
        <v>21.053700000000003</v>
      </c>
      <c r="K19" s="1005"/>
      <c r="L19" s="1006"/>
      <c r="M19" s="1006"/>
      <c r="N19" s="1006"/>
      <c r="O19" s="1006"/>
      <c r="P19" s="1006"/>
      <c r="Q19" s="1006"/>
      <c r="R19" s="1006"/>
      <c r="S19" s="1007"/>
      <c r="T19" s="437">
        <f t="shared" si="2"/>
        <v>0</v>
      </c>
      <c r="U19" s="30">
        <f t="shared" si="3"/>
        <v>0</v>
      </c>
      <c r="V19" s="370">
        <f t="shared" si="4"/>
        <v>0</v>
      </c>
      <c r="W19" s="1652"/>
      <c r="X19" s="1622"/>
    </row>
    <row r="20" spans="2:25" ht="19.5" customHeight="1" thickBot="1" x14ac:dyDescent="0.3">
      <c r="B20" s="581">
        <v>54410</v>
      </c>
      <c r="C20" s="671" t="s">
        <v>2788</v>
      </c>
      <c r="D20" s="873">
        <v>2</v>
      </c>
      <c r="E20" s="874">
        <v>1</v>
      </c>
      <c r="F20" s="871" t="s">
        <v>1747</v>
      </c>
      <c r="G20" s="751">
        <v>20</v>
      </c>
      <c r="H20" s="751">
        <v>107</v>
      </c>
      <c r="I20" s="751">
        <v>13.41</v>
      </c>
      <c r="J20" s="612">
        <f t="shared" si="1"/>
        <v>21.053700000000003</v>
      </c>
      <c r="K20" s="1005"/>
      <c r="L20" s="1006"/>
      <c r="M20" s="1006"/>
      <c r="N20" s="1006"/>
      <c r="O20" s="1006"/>
      <c r="P20" s="1006"/>
      <c r="Q20" s="1006"/>
      <c r="R20" s="1006"/>
      <c r="S20" s="1007"/>
      <c r="T20" s="437">
        <f t="shared" si="2"/>
        <v>0</v>
      </c>
      <c r="U20" s="30">
        <f t="shared" si="3"/>
        <v>0</v>
      </c>
      <c r="V20" s="370">
        <f t="shared" si="4"/>
        <v>0</v>
      </c>
      <c r="W20" s="1767"/>
      <c r="X20" s="1768"/>
    </row>
    <row r="21" spans="2:25" ht="19.5" customHeight="1" thickBot="1" x14ac:dyDescent="0.35">
      <c r="B21" s="1653" t="s">
        <v>1818</v>
      </c>
      <c r="C21" s="1654"/>
      <c r="D21" s="1654"/>
      <c r="E21" s="1654"/>
      <c r="F21" s="1654"/>
      <c r="G21" s="1654"/>
      <c r="H21" s="1654"/>
      <c r="I21" s="1654"/>
      <c r="J21" s="1654"/>
      <c r="K21" s="1654"/>
      <c r="L21" s="1654"/>
      <c r="M21" s="1654"/>
      <c r="N21" s="1654"/>
      <c r="O21" s="1654"/>
      <c r="P21" s="1654"/>
      <c r="Q21" s="1654"/>
      <c r="R21" s="1654"/>
      <c r="S21" s="1654"/>
      <c r="T21" s="1654">
        <f t="shared" si="2"/>
        <v>0</v>
      </c>
      <c r="U21" s="1654">
        <f t="shared" si="3"/>
        <v>0</v>
      </c>
      <c r="V21" s="1654">
        <f t="shared" si="4"/>
        <v>0</v>
      </c>
      <c r="W21" s="1654" t="s">
        <v>1695</v>
      </c>
      <c r="X21" s="1673"/>
      <c r="Y21" s="439" t="s">
        <v>1819</v>
      </c>
    </row>
    <row r="22" spans="2:25" ht="23.25" customHeight="1" x14ac:dyDescent="0.25">
      <c r="B22" s="867">
        <v>13410</v>
      </c>
      <c r="C22" s="868" t="s">
        <v>2789</v>
      </c>
      <c r="D22" s="892">
        <v>2</v>
      </c>
      <c r="E22" s="893">
        <v>1</v>
      </c>
      <c r="F22" s="894" t="s">
        <v>1747</v>
      </c>
      <c r="G22" s="894">
        <v>20</v>
      </c>
      <c r="H22" s="871">
        <v>78</v>
      </c>
      <c r="I22" s="871">
        <v>20.5</v>
      </c>
      <c r="J22" s="618">
        <f t="shared" ref="J22:J33" si="5">+$S$7*I22</f>
        <v>32.185000000000002</v>
      </c>
      <c r="K22" s="1009"/>
      <c r="L22" s="1006"/>
      <c r="M22" s="1006"/>
      <c r="N22" s="1006"/>
      <c r="O22" s="1006"/>
      <c r="P22" s="1006"/>
      <c r="Q22" s="1006"/>
      <c r="R22" s="1006"/>
      <c r="S22" s="1007"/>
      <c r="T22" s="473">
        <f t="shared" si="2"/>
        <v>0</v>
      </c>
      <c r="U22" s="8">
        <f t="shared" si="3"/>
        <v>0</v>
      </c>
      <c r="V22" s="330">
        <f t="shared" si="4"/>
        <v>0</v>
      </c>
      <c r="W22" s="1638" t="s">
        <v>1695</v>
      </c>
      <c r="X22" s="1639"/>
      <c r="Y22" s="441" t="str">
        <f t="shared" ref="Y22:Y33" si="6">IF($J$48="","",$J$48/I22)</f>
        <v/>
      </c>
    </row>
    <row r="23" spans="2:25" ht="18.75" x14ac:dyDescent="0.25">
      <c r="B23" s="748">
        <v>13440</v>
      </c>
      <c r="C23" s="872" t="s">
        <v>2790</v>
      </c>
      <c r="D23" s="750">
        <v>2</v>
      </c>
      <c r="E23" s="751">
        <v>1</v>
      </c>
      <c r="F23" s="893" t="s">
        <v>1747</v>
      </c>
      <c r="G23" s="751">
        <v>20</v>
      </c>
      <c r="H23" s="751">
        <v>78</v>
      </c>
      <c r="I23" s="883">
        <v>20.5</v>
      </c>
      <c r="J23" s="618">
        <f t="shared" si="5"/>
        <v>32.185000000000002</v>
      </c>
      <c r="K23" s="1009"/>
      <c r="L23" s="1006"/>
      <c r="M23" s="1006"/>
      <c r="N23" s="1006"/>
      <c r="O23" s="1006"/>
      <c r="P23" s="1006"/>
      <c r="Q23" s="1006"/>
      <c r="R23" s="1006"/>
      <c r="S23" s="1007"/>
      <c r="T23" s="442">
        <f t="shared" si="2"/>
        <v>0</v>
      </c>
      <c r="U23" s="2">
        <f t="shared" si="3"/>
        <v>0</v>
      </c>
      <c r="V23" s="13">
        <f t="shared" si="4"/>
        <v>0</v>
      </c>
      <c r="W23" s="1640"/>
      <c r="X23" s="1617"/>
      <c r="Y23" s="441" t="str">
        <f t="shared" si="6"/>
        <v/>
      </c>
    </row>
    <row r="24" spans="2:25" ht="21" customHeight="1" x14ac:dyDescent="0.25">
      <c r="B24" s="748">
        <v>13441</v>
      </c>
      <c r="C24" s="872" t="s">
        <v>2791</v>
      </c>
      <c r="D24" s="881">
        <v>1</v>
      </c>
      <c r="E24" s="871">
        <v>0.5</v>
      </c>
      <c r="F24" s="871" t="s">
        <v>1747</v>
      </c>
      <c r="G24" s="751">
        <v>20</v>
      </c>
      <c r="H24" s="751">
        <v>156</v>
      </c>
      <c r="I24" s="883">
        <v>20.5</v>
      </c>
      <c r="J24" s="618">
        <f t="shared" si="5"/>
        <v>32.185000000000002</v>
      </c>
      <c r="K24" s="1009"/>
      <c r="L24" s="1006"/>
      <c r="M24" s="1006"/>
      <c r="N24" s="1006"/>
      <c r="O24" s="1006"/>
      <c r="P24" s="1006"/>
      <c r="Q24" s="1006"/>
      <c r="R24" s="1006"/>
      <c r="S24" s="1007"/>
      <c r="T24" s="442">
        <f t="shared" si="2"/>
        <v>0</v>
      </c>
      <c r="U24" s="2">
        <f t="shared" si="3"/>
        <v>0</v>
      </c>
      <c r="V24" s="13">
        <f t="shared" si="4"/>
        <v>0</v>
      </c>
      <c r="W24" s="1640"/>
      <c r="X24" s="1617"/>
      <c r="Y24" s="441" t="str">
        <f t="shared" si="6"/>
        <v/>
      </c>
    </row>
    <row r="25" spans="2:25" ht="37.5" x14ac:dyDescent="0.25">
      <c r="B25" s="748">
        <v>13443</v>
      </c>
      <c r="C25" s="872" t="s">
        <v>2792</v>
      </c>
      <c r="D25" s="750">
        <v>2</v>
      </c>
      <c r="E25" s="751">
        <v>1</v>
      </c>
      <c r="F25" s="871" t="s">
        <v>1747</v>
      </c>
      <c r="G25" s="751">
        <v>20</v>
      </c>
      <c r="H25" s="751">
        <v>78</v>
      </c>
      <c r="I25" s="883">
        <v>20.5</v>
      </c>
      <c r="J25" s="618">
        <f t="shared" si="5"/>
        <v>32.185000000000002</v>
      </c>
      <c r="K25" s="1009"/>
      <c r="L25" s="1006"/>
      <c r="M25" s="1006"/>
      <c r="N25" s="1006"/>
      <c r="O25" s="1006"/>
      <c r="P25" s="1006"/>
      <c r="Q25" s="1006"/>
      <c r="R25" s="1006"/>
      <c r="S25" s="1007"/>
      <c r="T25" s="442">
        <f t="shared" si="2"/>
        <v>0</v>
      </c>
      <c r="U25" s="2">
        <f t="shared" si="3"/>
        <v>0</v>
      </c>
      <c r="V25" s="13">
        <f t="shared" si="4"/>
        <v>0</v>
      </c>
      <c r="W25" s="1640"/>
      <c r="X25" s="1617"/>
      <c r="Y25" s="441" t="str">
        <f t="shared" si="6"/>
        <v/>
      </c>
    </row>
    <row r="26" spans="2:25" ht="37.5" x14ac:dyDescent="0.25">
      <c r="B26" s="748">
        <v>23415</v>
      </c>
      <c r="C26" s="872" t="s">
        <v>2793</v>
      </c>
      <c r="D26" s="750">
        <v>2</v>
      </c>
      <c r="E26" s="751">
        <v>1</v>
      </c>
      <c r="F26" s="871" t="s">
        <v>1747</v>
      </c>
      <c r="G26" s="751">
        <v>20</v>
      </c>
      <c r="H26" s="751">
        <v>78</v>
      </c>
      <c r="I26" s="883">
        <v>20.5</v>
      </c>
      <c r="J26" s="618">
        <f t="shared" si="5"/>
        <v>32.185000000000002</v>
      </c>
      <c r="K26" s="1009"/>
      <c r="L26" s="1006"/>
      <c r="M26" s="1006"/>
      <c r="N26" s="1006"/>
      <c r="O26" s="1006"/>
      <c r="P26" s="1006"/>
      <c r="Q26" s="1006"/>
      <c r="R26" s="1006"/>
      <c r="S26" s="1007"/>
      <c r="T26" s="442">
        <f t="shared" si="2"/>
        <v>0</v>
      </c>
      <c r="U26" s="2">
        <f t="shared" si="3"/>
        <v>0</v>
      </c>
      <c r="V26" s="13">
        <f t="shared" si="4"/>
        <v>0</v>
      </c>
      <c r="W26" s="1640"/>
      <c r="X26" s="1617"/>
      <c r="Y26" s="441" t="str">
        <f>IF($J$48="","",$J$48/I26)</f>
        <v/>
      </c>
    </row>
    <row r="27" spans="2:25" ht="18.75" x14ac:dyDescent="0.25">
      <c r="B27" s="748">
        <v>56405</v>
      </c>
      <c r="C27" s="872" t="s">
        <v>2794</v>
      </c>
      <c r="D27" s="750">
        <v>2</v>
      </c>
      <c r="E27" s="751">
        <v>0</v>
      </c>
      <c r="F27" s="871" t="s">
        <v>1747</v>
      </c>
      <c r="G27" s="751">
        <v>20</v>
      </c>
      <c r="H27" s="751">
        <v>119</v>
      </c>
      <c r="I27" s="883">
        <v>26.28</v>
      </c>
      <c r="J27" s="618">
        <f t="shared" si="5"/>
        <v>41.259600000000006</v>
      </c>
      <c r="K27" s="1009"/>
      <c r="L27" s="1006"/>
      <c r="M27" s="1006"/>
      <c r="N27" s="1006"/>
      <c r="O27" s="1006"/>
      <c r="P27" s="1006"/>
      <c r="Q27" s="1006"/>
      <c r="R27" s="1006"/>
      <c r="S27" s="1007"/>
      <c r="T27" s="442">
        <f t="shared" si="2"/>
        <v>0</v>
      </c>
      <c r="U27" s="2">
        <f t="shared" si="3"/>
        <v>0</v>
      </c>
      <c r="V27" s="13">
        <f t="shared" si="4"/>
        <v>0</v>
      </c>
      <c r="W27" s="1640"/>
      <c r="X27" s="1617"/>
      <c r="Y27" s="441" t="str">
        <f t="shared" si="6"/>
        <v/>
      </c>
    </row>
    <row r="28" spans="2:25" ht="37.5" x14ac:dyDescent="0.25">
      <c r="B28" s="748">
        <v>43404</v>
      </c>
      <c r="C28" s="872" t="s">
        <v>2795</v>
      </c>
      <c r="D28" s="750">
        <v>2</v>
      </c>
      <c r="E28" s="751">
        <v>1</v>
      </c>
      <c r="F28" s="871" t="s">
        <v>1747</v>
      </c>
      <c r="G28" s="751">
        <v>20</v>
      </c>
      <c r="H28" s="751">
        <v>78</v>
      </c>
      <c r="I28" s="883">
        <v>20.5</v>
      </c>
      <c r="J28" s="618">
        <f t="shared" si="5"/>
        <v>32.185000000000002</v>
      </c>
      <c r="K28" s="1009"/>
      <c r="L28" s="1006"/>
      <c r="M28" s="1006"/>
      <c r="N28" s="1006"/>
      <c r="O28" s="1006"/>
      <c r="P28" s="1006"/>
      <c r="Q28" s="1006"/>
      <c r="R28" s="1006"/>
      <c r="S28" s="1007"/>
      <c r="T28" s="442">
        <f t="shared" si="2"/>
        <v>0</v>
      </c>
      <c r="U28" s="2">
        <f t="shared" si="3"/>
        <v>0</v>
      </c>
      <c r="V28" s="13">
        <f t="shared" si="4"/>
        <v>0</v>
      </c>
      <c r="W28" s="1640"/>
      <c r="X28" s="1617"/>
      <c r="Y28" s="441" t="str">
        <f t="shared" si="6"/>
        <v/>
      </c>
    </row>
    <row r="29" spans="2:25" ht="21" customHeight="1" x14ac:dyDescent="0.25">
      <c r="B29" s="748">
        <v>43424</v>
      </c>
      <c r="C29" s="872" t="s">
        <v>2796</v>
      </c>
      <c r="D29" s="750">
        <v>2</v>
      </c>
      <c r="E29" s="751">
        <v>1</v>
      </c>
      <c r="F29" s="871" t="s">
        <v>1747</v>
      </c>
      <c r="G29" s="751">
        <v>20</v>
      </c>
      <c r="H29" s="751">
        <v>78</v>
      </c>
      <c r="I29" s="883">
        <v>20.5</v>
      </c>
      <c r="J29" s="618">
        <f t="shared" si="5"/>
        <v>32.185000000000002</v>
      </c>
      <c r="K29" s="1009"/>
      <c r="L29" s="1006"/>
      <c r="M29" s="1006"/>
      <c r="N29" s="1006"/>
      <c r="O29" s="1006"/>
      <c r="P29" s="1006"/>
      <c r="Q29" s="1006"/>
      <c r="R29" s="1006"/>
      <c r="S29" s="1007"/>
      <c r="T29" s="442">
        <f t="shared" si="2"/>
        <v>0</v>
      </c>
      <c r="U29" s="2">
        <f t="shared" si="3"/>
        <v>0</v>
      </c>
      <c r="V29" s="13">
        <f t="shared" si="4"/>
        <v>0</v>
      </c>
      <c r="W29" s="1640"/>
      <c r="X29" s="1617"/>
      <c r="Y29" s="441" t="str">
        <f t="shared" si="6"/>
        <v/>
      </c>
    </row>
    <row r="30" spans="2:25" ht="37.5" x14ac:dyDescent="0.25">
      <c r="B30" s="748">
        <v>54486</v>
      </c>
      <c r="C30" s="868" t="s">
        <v>2797</v>
      </c>
      <c r="D30" s="750">
        <v>2</v>
      </c>
      <c r="E30" s="751">
        <v>1</v>
      </c>
      <c r="F30" s="871" t="s">
        <v>1747</v>
      </c>
      <c r="G30" s="751">
        <v>20</v>
      </c>
      <c r="H30" s="751">
        <v>78</v>
      </c>
      <c r="I30" s="883">
        <v>20.5</v>
      </c>
      <c r="J30" s="618">
        <f t="shared" si="5"/>
        <v>32.185000000000002</v>
      </c>
      <c r="K30" s="1009"/>
      <c r="L30" s="1006"/>
      <c r="M30" s="1006"/>
      <c r="N30" s="1006"/>
      <c r="O30" s="1006"/>
      <c r="P30" s="1006"/>
      <c r="Q30" s="1006"/>
      <c r="R30" s="1006"/>
      <c r="S30" s="1007"/>
      <c r="T30" s="442">
        <f t="shared" si="2"/>
        <v>0</v>
      </c>
      <c r="U30" s="2">
        <f t="shared" si="3"/>
        <v>0</v>
      </c>
      <c r="V30" s="13">
        <f t="shared" si="4"/>
        <v>0</v>
      </c>
      <c r="W30" s="1640"/>
      <c r="X30" s="1617"/>
      <c r="Y30" s="441" t="str">
        <f t="shared" si="6"/>
        <v/>
      </c>
    </row>
    <row r="31" spans="2:25" ht="37.5" x14ac:dyDescent="0.25">
      <c r="B31" s="748">
        <v>54487</v>
      </c>
      <c r="C31" s="868" t="s">
        <v>2798</v>
      </c>
      <c r="D31" s="881">
        <v>2</v>
      </c>
      <c r="E31" s="871">
        <v>1</v>
      </c>
      <c r="F31" s="871" t="s">
        <v>1747</v>
      </c>
      <c r="G31" s="751">
        <v>20</v>
      </c>
      <c r="H31" s="751">
        <v>76</v>
      </c>
      <c r="I31" s="882">
        <v>20.5</v>
      </c>
      <c r="J31" s="618">
        <f t="shared" si="5"/>
        <v>32.185000000000002</v>
      </c>
      <c r="K31" s="1009"/>
      <c r="L31" s="1006"/>
      <c r="M31" s="1006"/>
      <c r="N31" s="1006"/>
      <c r="O31" s="1006"/>
      <c r="P31" s="1006"/>
      <c r="Q31" s="1006"/>
      <c r="R31" s="1006"/>
      <c r="S31" s="1007"/>
      <c r="T31" s="442">
        <f t="shared" si="2"/>
        <v>0</v>
      </c>
      <c r="U31" s="2">
        <f t="shared" si="3"/>
        <v>0</v>
      </c>
      <c r="V31" s="13">
        <f t="shared" si="4"/>
        <v>0</v>
      </c>
      <c r="W31" s="1640"/>
      <c r="X31" s="1617"/>
      <c r="Y31" s="441" t="str">
        <f t="shared" si="6"/>
        <v/>
      </c>
    </row>
    <row r="32" spans="2:25" ht="37.5" x14ac:dyDescent="0.25">
      <c r="B32" s="895">
        <v>54496</v>
      </c>
      <c r="C32" s="872" t="s">
        <v>2805</v>
      </c>
      <c r="D32" s="750">
        <v>2</v>
      </c>
      <c r="E32" s="751">
        <v>1</v>
      </c>
      <c r="F32" s="871" t="s">
        <v>1747</v>
      </c>
      <c r="G32" s="751">
        <v>20</v>
      </c>
      <c r="H32" s="751">
        <v>78</v>
      </c>
      <c r="I32" s="883">
        <v>20.5</v>
      </c>
      <c r="J32" s="618">
        <f t="shared" si="5"/>
        <v>32.185000000000002</v>
      </c>
      <c r="K32" s="1009"/>
      <c r="L32" s="1006"/>
      <c r="M32" s="1006"/>
      <c r="N32" s="1006"/>
      <c r="O32" s="1006"/>
      <c r="P32" s="1006"/>
      <c r="Q32" s="1006"/>
      <c r="R32" s="1006"/>
      <c r="S32" s="1007"/>
      <c r="T32" s="442">
        <f t="shared" si="2"/>
        <v>0</v>
      </c>
      <c r="U32" s="2">
        <f t="shared" si="3"/>
        <v>0</v>
      </c>
      <c r="V32" s="13">
        <f t="shared" si="4"/>
        <v>0</v>
      </c>
      <c r="W32" s="1640"/>
      <c r="X32" s="1617"/>
      <c r="Y32" s="441" t="str">
        <f t="shared" si="6"/>
        <v/>
      </c>
    </row>
    <row r="33" spans="2:25" ht="38.25" thickBot="1" x14ac:dyDescent="0.3">
      <c r="B33" s="895">
        <v>56404</v>
      </c>
      <c r="C33" s="896" t="s">
        <v>2800</v>
      </c>
      <c r="D33" s="897">
        <v>2</v>
      </c>
      <c r="E33" s="898">
        <v>0</v>
      </c>
      <c r="F33" s="893" t="s">
        <v>1747</v>
      </c>
      <c r="G33" s="898">
        <v>20</v>
      </c>
      <c r="H33" s="898">
        <v>114</v>
      </c>
      <c r="I33" s="898">
        <v>26.28</v>
      </c>
      <c r="J33" s="899">
        <f t="shared" si="5"/>
        <v>41.259600000000006</v>
      </c>
      <c r="K33" s="968"/>
      <c r="L33" s="969"/>
      <c r="M33" s="969"/>
      <c r="N33" s="969"/>
      <c r="O33" s="969"/>
      <c r="P33" s="969"/>
      <c r="Q33" s="969"/>
      <c r="R33" s="969"/>
      <c r="S33" s="1019"/>
      <c r="T33" s="474">
        <f t="shared" si="2"/>
        <v>0</v>
      </c>
      <c r="U33" s="10">
        <f t="shared" si="3"/>
        <v>0</v>
      </c>
      <c r="V33" s="12">
        <f t="shared" si="4"/>
        <v>0</v>
      </c>
      <c r="W33" s="1641"/>
      <c r="X33" s="1642"/>
      <c r="Y33" s="441" t="str">
        <f t="shared" si="6"/>
        <v/>
      </c>
    </row>
    <row r="34" spans="2:25" ht="19.5" customHeight="1" thickBot="1" x14ac:dyDescent="0.3">
      <c r="B34" s="1635" t="s">
        <v>1824</v>
      </c>
      <c r="C34" s="1636"/>
      <c r="D34" s="1636"/>
      <c r="E34" s="1636"/>
      <c r="F34" s="1636"/>
      <c r="G34" s="1636"/>
      <c r="H34" s="1636"/>
      <c r="I34" s="1636"/>
      <c r="J34" s="1636"/>
      <c r="K34" s="1636"/>
      <c r="L34" s="1636"/>
      <c r="M34" s="1636"/>
      <c r="N34" s="1636"/>
      <c r="O34" s="1636"/>
      <c r="P34" s="1636"/>
      <c r="Q34" s="1636"/>
      <c r="R34" s="1636"/>
      <c r="S34" s="1636"/>
      <c r="T34" s="1636">
        <f t="shared" si="2"/>
        <v>0</v>
      </c>
      <c r="U34" s="1636">
        <f t="shared" si="3"/>
        <v>0</v>
      </c>
      <c r="V34" s="1636">
        <f t="shared" si="4"/>
        <v>0</v>
      </c>
      <c r="W34" s="1636"/>
      <c r="X34" s="1713"/>
      <c r="Y34" s="444"/>
    </row>
    <row r="35" spans="2:25" ht="19.5" customHeight="1" x14ac:dyDescent="0.25">
      <c r="B35" s="867">
        <v>81401</v>
      </c>
      <c r="C35" s="868" t="s">
        <v>2801</v>
      </c>
      <c r="D35" s="881">
        <v>1</v>
      </c>
      <c r="E35" s="871">
        <v>0</v>
      </c>
      <c r="F35" s="871" t="s">
        <v>1747</v>
      </c>
      <c r="G35" s="871">
        <v>20</v>
      </c>
      <c r="H35" s="871">
        <v>232</v>
      </c>
      <c r="I35" s="871">
        <v>53.3</v>
      </c>
      <c r="J35" s="618">
        <f t="shared" ref="J35:J38" si="7">+$S$7*I35</f>
        <v>83.680999999999997</v>
      </c>
      <c r="K35" s="1009"/>
      <c r="L35" s="1006"/>
      <c r="M35" s="1006"/>
      <c r="N35" s="1006"/>
      <c r="O35" s="1006"/>
      <c r="P35" s="1006"/>
      <c r="Q35" s="1006"/>
      <c r="R35" s="1006"/>
      <c r="S35" s="1007"/>
      <c r="T35" s="446">
        <f t="shared" si="2"/>
        <v>0</v>
      </c>
      <c r="U35" s="7">
        <f t="shared" si="3"/>
        <v>0</v>
      </c>
      <c r="V35" s="11">
        <f t="shared" si="4"/>
        <v>0</v>
      </c>
      <c r="W35" s="1638" t="s">
        <v>1695</v>
      </c>
      <c r="X35" s="1639"/>
      <c r="Y35" s="441" t="str">
        <f>IF($J$49="","",$J$49/I35)</f>
        <v/>
      </c>
    </row>
    <row r="36" spans="2:25" ht="37.5" x14ac:dyDescent="0.25">
      <c r="B36" s="748">
        <v>91401</v>
      </c>
      <c r="C36" s="872" t="s">
        <v>2802</v>
      </c>
      <c r="D36" s="881">
        <v>2</v>
      </c>
      <c r="E36" s="871">
        <v>0</v>
      </c>
      <c r="F36" s="871" t="s">
        <v>1747</v>
      </c>
      <c r="G36" s="751">
        <v>20</v>
      </c>
      <c r="H36" s="751">
        <v>123</v>
      </c>
      <c r="I36" s="751">
        <v>39.270000000000003</v>
      </c>
      <c r="J36" s="618">
        <f t="shared" si="7"/>
        <v>61.653900000000007</v>
      </c>
      <c r="K36" s="1009"/>
      <c r="L36" s="1006"/>
      <c r="M36" s="1006"/>
      <c r="N36" s="1006"/>
      <c r="O36" s="1006"/>
      <c r="P36" s="1006"/>
      <c r="Q36" s="1006"/>
      <c r="R36" s="1006"/>
      <c r="S36" s="1007"/>
      <c r="T36" s="446">
        <f t="shared" si="2"/>
        <v>0</v>
      </c>
      <c r="U36" s="7">
        <f t="shared" si="3"/>
        <v>0</v>
      </c>
      <c r="V36" s="11">
        <f t="shared" si="4"/>
        <v>0</v>
      </c>
      <c r="W36" s="1640"/>
      <c r="X36" s="1617"/>
      <c r="Y36" s="441" t="str">
        <f>IF($J$49="","",$J$49/I36)</f>
        <v/>
      </c>
    </row>
    <row r="37" spans="2:25" ht="37.5" x14ac:dyDescent="0.25">
      <c r="B37" s="748">
        <v>91402</v>
      </c>
      <c r="C37" s="872" t="s">
        <v>2803</v>
      </c>
      <c r="D37" s="881">
        <v>2</v>
      </c>
      <c r="E37" s="871">
        <v>0</v>
      </c>
      <c r="F37" s="871" t="s">
        <v>1747</v>
      </c>
      <c r="G37" s="751">
        <v>20</v>
      </c>
      <c r="H37" s="751">
        <v>123</v>
      </c>
      <c r="I37" s="751">
        <v>38.590000000000003</v>
      </c>
      <c r="J37" s="618">
        <f t="shared" si="7"/>
        <v>60.586300000000008</v>
      </c>
      <c r="K37" s="1009"/>
      <c r="L37" s="1006"/>
      <c r="M37" s="1006"/>
      <c r="N37" s="1006"/>
      <c r="O37" s="1006"/>
      <c r="P37" s="1006"/>
      <c r="Q37" s="1006"/>
      <c r="R37" s="1006"/>
      <c r="S37" s="1007"/>
      <c r="T37" s="446">
        <f t="shared" si="2"/>
        <v>0</v>
      </c>
      <c r="U37" s="7">
        <f t="shared" si="3"/>
        <v>0</v>
      </c>
      <c r="V37" s="11">
        <f t="shared" si="4"/>
        <v>0</v>
      </c>
      <c r="W37" s="1640"/>
      <c r="X37" s="1617"/>
      <c r="Y37" s="441" t="str">
        <f>IF($J$49="","",$J$49/I37)</f>
        <v/>
      </c>
    </row>
    <row r="38" spans="2:25" ht="19.5" customHeight="1" thickBot="1" x14ac:dyDescent="0.3">
      <c r="B38" s="621">
        <v>94403</v>
      </c>
      <c r="C38" s="622" t="s">
        <v>2804</v>
      </c>
      <c r="D38" s="900">
        <v>2</v>
      </c>
      <c r="E38" s="832">
        <v>1</v>
      </c>
      <c r="F38" s="587" t="s">
        <v>1747</v>
      </c>
      <c r="G38" s="624">
        <v>20</v>
      </c>
      <c r="H38" s="625">
        <v>78</v>
      </c>
      <c r="I38" s="624">
        <v>31.8</v>
      </c>
      <c r="J38" s="620">
        <f t="shared" si="7"/>
        <v>49.926000000000002</v>
      </c>
      <c r="K38" s="1010"/>
      <c r="L38" s="1011"/>
      <c r="M38" s="1011"/>
      <c r="N38" s="1011"/>
      <c r="O38" s="1011"/>
      <c r="P38" s="1011"/>
      <c r="Q38" s="1011"/>
      <c r="R38" s="1011"/>
      <c r="S38" s="1012"/>
      <c r="T38" s="443">
        <f t="shared" si="2"/>
        <v>0</v>
      </c>
      <c r="U38" s="6">
        <f t="shared" si="3"/>
        <v>0</v>
      </c>
      <c r="V38" s="23">
        <f t="shared" si="4"/>
        <v>0</v>
      </c>
      <c r="W38" s="1766"/>
      <c r="X38" s="1619"/>
      <c r="Y38" s="447" t="str">
        <f>IF($J$49="","",$J$49/I38)</f>
        <v/>
      </c>
    </row>
    <row r="39" spans="2:25" ht="23.85" customHeight="1" thickTop="1" x14ac:dyDescent="0.25">
      <c r="B39" s="1514" t="s">
        <v>1830</v>
      </c>
      <c r="C39" s="1515"/>
      <c r="D39" s="1515"/>
      <c r="E39" s="1515"/>
      <c r="F39" s="1515"/>
      <c r="G39" s="1515"/>
      <c r="H39" s="1515"/>
      <c r="I39" s="1515"/>
      <c r="J39" s="1515"/>
      <c r="K39" s="1515"/>
      <c r="L39" s="1515"/>
      <c r="M39" s="1515"/>
      <c r="N39" s="1515"/>
      <c r="O39" s="1515"/>
      <c r="P39" s="1515"/>
      <c r="Q39" s="1515"/>
      <c r="R39" s="1515" t="s">
        <v>1831</v>
      </c>
      <c r="S39" s="1515"/>
      <c r="T39" s="1515"/>
      <c r="U39" s="1515"/>
      <c r="V39" s="1515"/>
      <c r="W39" s="1515"/>
      <c r="X39" s="1516"/>
    </row>
    <row r="40" spans="2:25" ht="23.85" customHeight="1" x14ac:dyDescent="0.25">
      <c r="B40" s="1514"/>
      <c r="C40" s="1515"/>
      <c r="D40" s="1515"/>
      <c r="E40" s="1515"/>
      <c r="F40" s="1515"/>
      <c r="G40" s="1515"/>
      <c r="H40" s="1515"/>
      <c r="I40" s="1515"/>
      <c r="J40" s="1515"/>
      <c r="K40" s="1515"/>
      <c r="L40" s="1515"/>
      <c r="M40" s="1515"/>
      <c r="N40" s="1515"/>
      <c r="O40" s="1515"/>
      <c r="P40" s="1515"/>
      <c r="Q40" s="1515"/>
      <c r="R40" s="1515"/>
      <c r="S40" s="1515"/>
      <c r="T40" s="1515"/>
      <c r="U40" s="1515"/>
      <c r="V40" s="1515"/>
      <c r="W40" s="1515"/>
      <c r="X40" s="1516"/>
    </row>
    <row r="41" spans="2:25" ht="0.75" customHeight="1" x14ac:dyDescent="0.25">
      <c r="B41" s="448"/>
      <c r="C41" s="449"/>
      <c r="D41" s="449"/>
      <c r="E41" s="449"/>
      <c r="F41" s="449"/>
      <c r="G41" s="449"/>
      <c r="H41" s="449"/>
      <c r="I41" s="449"/>
      <c r="J41" s="450"/>
      <c r="K41" s="449"/>
      <c r="L41" s="449"/>
      <c r="M41" s="449"/>
      <c r="N41" s="449"/>
      <c r="O41" s="449"/>
      <c r="P41" s="449"/>
      <c r="Q41" s="449"/>
      <c r="R41" s="449"/>
      <c r="S41" s="449"/>
      <c r="T41" s="449"/>
      <c r="U41" s="449"/>
      <c r="V41" s="449"/>
      <c r="W41" s="449"/>
      <c r="X41" s="451"/>
    </row>
    <row r="42" spans="2:25" ht="45" customHeight="1" thickBot="1" x14ac:dyDescent="0.3">
      <c r="B42" s="1517"/>
      <c r="C42" s="1518"/>
      <c r="D42" s="1518"/>
      <c r="E42" s="1518"/>
      <c r="F42" s="1518"/>
      <c r="G42" s="1518"/>
      <c r="H42" s="1518"/>
      <c r="I42" s="1518"/>
      <c r="J42" s="1518"/>
      <c r="K42" s="1518"/>
      <c r="L42" s="1518"/>
      <c r="M42" s="1518"/>
      <c r="N42" s="1518"/>
      <c r="O42" s="1518"/>
      <c r="P42" s="1518"/>
      <c r="Q42" s="1518"/>
      <c r="R42" s="1518"/>
      <c r="S42" s="1518"/>
      <c r="T42" s="1518"/>
      <c r="U42" s="1518"/>
      <c r="V42" s="1518"/>
      <c r="W42" s="1518"/>
      <c r="X42" s="1519"/>
    </row>
    <row r="43" spans="2:25" ht="17.45" customHeight="1" thickTop="1" thickBot="1" x14ac:dyDescent="0.3">
      <c r="B43" s="1564"/>
      <c r="C43" s="1564"/>
      <c r="D43" s="1564"/>
      <c r="E43" s="1564"/>
      <c r="F43" s="1564"/>
      <c r="G43" s="1564"/>
      <c r="H43" s="1564"/>
      <c r="I43" s="1564"/>
      <c r="J43" s="1564"/>
      <c r="K43" s="1564"/>
      <c r="L43" s="1564"/>
      <c r="M43" s="1564"/>
      <c r="N43" s="1564"/>
      <c r="O43" s="1564"/>
      <c r="P43" s="1564"/>
      <c r="Q43" s="1564"/>
      <c r="R43" s="1564"/>
      <c r="S43" s="1564"/>
      <c r="T43" s="1564"/>
      <c r="U43" s="1564"/>
      <c r="V43" s="1564"/>
      <c r="W43" s="1564"/>
      <c r="X43" s="1564"/>
    </row>
    <row r="44" spans="2:25" ht="38.25" customHeight="1" thickBot="1" x14ac:dyDescent="0.3">
      <c r="C44" s="452" t="s">
        <v>1832</v>
      </c>
      <c r="D44" s="453" t="s">
        <v>1833</v>
      </c>
      <c r="E44" s="453" t="s">
        <v>1834</v>
      </c>
      <c r="F44" s="453" t="s">
        <v>1835</v>
      </c>
      <c r="G44" s="1603"/>
      <c r="H44" s="1603"/>
      <c r="I44" s="1603"/>
      <c r="J44" s="1603"/>
      <c r="K44" s="1604"/>
    </row>
    <row r="45" spans="2:25" ht="24" x14ac:dyDescent="0.35">
      <c r="C45" s="454" t="s">
        <v>1836</v>
      </c>
      <c r="D45" s="455">
        <v>0.68910000000000005</v>
      </c>
      <c r="E45" s="456" t="str">
        <f>IF(SUM(F45:F46)=0,"",F45/SUM(F45:F46))</f>
        <v/>
      </c>
      <c r="F45" s="457">
        <f>SUM(U22:U33)</f>
        <v>0</v>
      </c>
      <c r="G45" s="1605" t="str">
        <f>IF(SUM(F45:F46)=0,"",IF(AND(E45&lt;D45+0.03,E45&gt;D45-0.03),"Balanced","Unbalanced"))</f>
        <v/>
      </c>
      <c r="H45" s="1606"/>
      <c r="I45" s="1606"/>
      <c r="J45" s="1606"/>
      <c r="K45" s="1607"/>
    </row>
    <row r="46" spans="2:25" ht="21.75" thickBot="1" x14ac:dyDescent="0.4">
      <c r="C46" s="458" t="s">
        <v>1837</v>
      </c>
      <c r="D46" s="459">
        <v>0.31090000000000001</v>
      </c>
      <c r="E46" s="460" t="str">
        <f>IF(SUM(F45:F46)=0,"",F46/SUM(F45:F46))</f>
        <v/>
      </c>
      <c r="F46" s="461">
        <f>SUM(U35:U38)</f>
        <v>0</v>
      </c>
      <c r="G46" s="1632" t="str">
        <f>IF(G45="","",IF(AND(G45="Unbalanced",E45&lt;D45-0.03),"Increase White Meat or decrease Dark Meat",IF(AND(G45="Unbalanced",E45&gt;D45+0.03),"Increase Dark Meat or decrease White Meat","")))</f>
        <v/>
      </c>
      <c r="H46" s="1633"/>
      <c r="I46" s="1633"/>
      <c r="J46" s="1633"/>
      <c r="K46" s="1634"/>
    </row>
    <row r="47" spans="2:25" x14ac:dyDescent="0.25">
      <c r="G47" s="462"/>
      <c r="H47" s="462"/>
      <c r="I47" s="462"/>
      <c r="J47" s="463"/>
      <c r="K47" s="462"/>
      <c r="L47" s="462"/>
    </row>
    <row r="48" spans="2:25" x14ac:dyDescent="0.25">
      <c r="C48" s="464"/>
      <c r="E48" s="29"/>
      <c r="F48" s="465"/>
      <c r="G48" s="462"/>
      <c r="H48" s="466" t="str">
        <f>IF(G45&lt;&gt;"Unbalanced","","lbs needed to balance:")</f>
        <v/>
      </c>
      <c r="I48" s="462" t="str">
        <f>IF(G45&lt;&gt;"Unbalanced","","White meat")</f>
        <v/>
      </c>
      <c r="J48" s="28" t="str">
        <f>IF(G45&lt;&gt;"Unbalanced","",((D45/D46)*F46)-F45)</f>
        <v/>
      </c>
      <c r="K48" s="467" t="str">
        <f>IF(G45&lt;&gt;"Unbalanced","","lbs")</f>
        <v/>
      </c>
      <c r="L48" s="462"/>
    </row>
    <row r="49" spans="3:12" x14ac:dyDescent="0.25">
      <c r="E49" s="29"/>
      <c r="F49" s="465"/>
      <c r="G49" s="462"/>
      <c r="H49" s="462"/>
      <c r="I49" s="462" t="str">
        <f>IF(G45&lt;&gt;"Unbalanced","","Dark meat")</f>
        <v/>
      </c>
      <c r="J49" s="28" t="str">
        <f>IF(G45&lt;&gt;"Unbalanced","",((D46/D45)*F45)-F46)</f>
        <v/>
      </c>
      <c r="K49" s="467" t="str">
        <f>IF(G45&lt;&gt;"Unbalanced","","lbs")</f>
        <v/>
      </c>
      <c r="L49" s="462"/>
    </row>
    <row r="50" spans="3:12" x14ac:dyDescent="0.25">
      <c r="G50" s="462"/>
      <c r="H50" s="462"/>
      <c r="I50" s="462"/>
      <c r="J50" s="463"/>
      <c r="K50" s="462"/>
      <c r="L50" s="462"/>
    </row>
    <row r="51" spans="3:12" ht="15.75" thickBot="1" x14ac:dyDescent="0.3">
      <c r="G51" s="462"/>
      <c r="H51" s="462"/>
      <c r="I51" s="462"/>
      <c r="J51" s="463"/>
      <c r="K51" s="462"/>
      <c r="L51" s="462"/>
    </row>
    <row r="52" spans="3:12" ht="24" x14ac:dyDescent="0.4">
      <c r="C52" s="1546" t="s">
        <v>1744</v>
      </c>
      <c r="D52" s="1547"/>
      <c r="E52" s="1547"/>
      <c r="F52" s="1547"/>
      <c r="G52" s="1548"/>
      <c r="H52" s="462"/>
      <c r="I52" s="462"/>
      <c r="J52" s="463"/>
      <c r="K52" s="462"/>
      <c r="L52" s="462"/>
    </row>
    <row r="53" spans="3:12" x14ac:dyDescent="0.25">
      <c r="C53" s="1552"/>
      <c r="D53" s="1553"/>
      <c r="E53" s="1553"/>
      <c r="F53" s="1553"/>
      <c r="G53" s="1554"/>
      <c r="H53" s="462"/>
      <c r="I53" s="462"/>
      <c r="J53" s="463"/>
      <c r="K53" s="462"/>
      <c r="L53" s="462"/>
    </row>
    <row r="54" spans="3:12" x14ac:dyDescent="0.25">
      <c r="C54" s="1552"/>
      <c r="D54" s="1553"/>
      <c r="E54" s="1553"/>
      <c r="F54" s="1553"/>
      <c r="G54" s="1554"/>
      <c r="H54" s="462"/>
      <c r="I54" s="462"/>
      <c r="J54" s="463"/>
      <c r="K54" s="462"/>
      <c r="L54" s="462"/>
    </row>
    <row r="55" spans="3:12" x14ac:dyDescent="0.25">
      <c r="C55" s="1552"/>
      <c r="D55" s="1553"/>
      <c r="E55" s="1553"/>
      <c r="F55" s="1553"/>
      <c r="G55" s="1554"/>
      <c r="H55" s="462"/>
      <c r="I55" s="462"/>
      <c r="J55" s="463"/>
      <c r="K55" s="462"/>
      <c r="L55" s="462"/>
    </row>
    <row r="56" spans="3:12" ht="15.75" thickBot="1" x14ac:dyDescent="0.3">
      <c r="C56" s="1555"/>
      <c r="D56" s="1556"/>
      <c r="E56" s="1556"/>
      <c r="F56" s="1556"/>
      <c r="G56" s="1557"/>
      <c r="H56" s="462"/>
      <c r="I56" s="462"/>
      <c r="J56" s="463"/>
      <c r="K56" s="462"/>
      <c r="L56" s="462"/>
    </row>
    <row r="57" spans="3:12" x14ac:dyDescent="0.25">
      <c r="G57" s="462"/>
      <c r="H57" s="462"/>
      <c r="I57" s="462"/>
      <c r="J57" s="463"/>
      <c r="K57" s="462"/>
      <c r="L57" s="462"/>
    </row>
    <row r="58" spans="3:12" x14ac:dyDescent="0.25">
      <c r="G58" s="468"/>
      <c r="H58" s="468"/>
      <c r="I58" s="468"/>
      <c r="J58" s="469"/>
      <c r="K58" s="468"/>
    </row>
    <row r="59" spans="3:12" x14ac:dyDescent="0.25">
      <c r="G59" s="468"/>
      <c r="H59" s="468"/>
      <c r="I59" s="468"/>
      <c r="J59" s="469"/>
      <c r="K59" s="468"/>
    </row>
  </sheetData>
  <sheetProtection formatCells="0" formatColumns="0" formatRows="0" insertColumns="0" insertRows="0" insertHyperlinks="0" deleteRows="0" sort="0" autoFilter="0"/>
  <mergeCells count="39">
    <mergeCell ref="A1:Y1"/>
    <mergeCell ref="B21:X21"/>
    <mergeCell ref="B43:X43"/>
    <mergeCell ref="W15:X20"/>
    <mergeCell ref="W22:X33"/>
    <mergeCell ref="B14:X14"/>
    <mergeCell ref="L9:Q9"/>
    <mergeCell ref="S9:X9"/>
    <mergeCell ref="B10:X10"/>
    <mergeCell ref="B11:X11"/>
    <mergeCell ref="B8:B9"/>
    <mergeCell ref="E8:J8"/>
    <mergeCell ref="L8:Q8"/>
    <mergeCell ref="S8:X8"/>
    <mergeCell ref="G44:K44"/>
    <mergeCell ref="G45:K45"/>
    <mergeCell ref="G46:K46"/>
    <mergeCell ref="B34:X34"/>
    <mergeCell ref="W35:X38"/>
    <mergeCell ref="B39:Q40"/>
    <mergeCell ref="R39:X40"/>
    <mergeCell ref="B42:Q42"/>
    <mergeCell ref="R42:X42"/>
    <mergeCell ref="C52:G52"/>
    <mergeCell ref="C53:G56"/>
    <mergeCell ref="B2:P2"/>
    <mergeCell ref="Q2:X4"/>
    <mergeCell ref="B3:P3"/>
    <mergeCell ref="B4:C4"/>
    <mergeCell ref="D4:J4"/>
    <mergeCell ref="K4:M4"/>
    <mergeCell ref="N4:P4"/>
    <mergeCell ref="B5:X5"/>
    <mergeCell ref="B6:X6"/>
    <mergeCell ref="B7:J7"/>
    <mergeCell ref="L7:N7"/>
    <mergeCell ref="O7:R7"/>
    <mergeCell ref="T7:X7"/>
    <mergeCell ref="E9:J9"/>
  </mergeCells>
  <conditionalFormatting sqref="B2:B1048576">
    <cfRule type="duplicateValues" dxfId="35" priority="2"/>
  </conditionalFormatting>
  <conditionalFormatting sqref="G45:K46">
    <cfRule type="expression" dxfId="34" priority="4">
      <formula>$G$45="Unbalanced"</formula>
    </cfRule>
    <cfRule type="expression" dxfId="33" priority="5">
      <formula>$G$45="Balanced"</formula>
    </cfRule>
  </conditionalFormatting>
  <pageMargins left="0.25" right="0.25" top="0.75" bottom="0.75" header="0.3" footer="0.3"/>
  <pageSetup scale="28"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59967-783B-48AF-A9FB-32BB3A220394}">
  <sheetPr codeName="Sheet74">
    <pageSetUpPr fitToPage="1"/>
  </sheetPr>
  <dimension ref="A1:Y33"/>
  <sheetViews>
    <sheetView showGridLines="0"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8" width="12" style="58" customWidth="1"/>
    <col min="19" max="19" width="13" style="58" bestFit="1"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8.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110149</v>
      </c>
      <c r="L7" s="1542" t="s">
        <v>1681</v>
      </c>
      <c r="M7" s="1542"/>
      <c r="N7" s="1542"/>
      <c r="O7" s="1543" t="s">
        <v>2806</v>
      </c>
      <c r="P7" s="1578"/>
      <c r="Q7" s="1578"/>
      <c r="R7" s="1578"/>
      <c r="S7" s="578">
        <v>0.32850000000000001</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SUM(U15:U23)</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SUM(K15:K55)</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x14ac:dyDescent="0.25">
      <c r="B15" s="590" t="s">
        <v>2807</v>
      </c>
      <c r="C15" s="591" t="s">
        <v>2808</v>
      </c>
      <c r="D15" s="559" t="s">
        <v>1747</v>
      </c>
      <c r="E15" s="560" t="s">
        <v>1747</v>
      </c>
      <c r="F15" s="560" t="s">
        <v>2809</v>
      </c>
      <c r="G15" s="561">
        <v>15</v>
      </c>
      <c r="H15" s="560">
        <v>100</v>
      </c>
      <c r="I15" s="561">
        <v>23.08</v>
      </c>
      <c r="J15" s="580">
        <f t="shared" ref="J15:J23" si="1">$S$7*I15</f>
        <v>7.5817800000000002</v>
      </c>
      <c r="K15" s="993"/>
      <c r="L15" s="979"/>
      <c r="M15" s="979"/>
      <c r="N15" s="979"/>
      <c r="O15" s="979"/>
      <c r="P15" s="979"/>
      <c r="Q15" s="979"/>
      <c r="R15" s="979"/>
      <c r="S15" s="994"/>
      <c r="T15" s="54">
        <f t="shared" ref="T15:T23" si="2">SUM(K15:S15)</f>
        <v>0</v>
      </c>
      <c r="U15" s="3">
        <f t="shared" ref="U15:U23" si="3">T15*I15</f>
        <v>0</v>
      </c>
      <c r="V15" s="328">
        <f t="shared" ref="V15:V23" si="4">U15*$S$7</f>
        <v>0</v>
      </c>
      <c r="W15" s="1572" t="s">
        <v>1695</v>
      </c>
      <c r="X15" s="1573"/>
    </row>
    <row r="16" spans="1:25" ht="19.5" customHeight="1" x14ac:dyDescent="0.25">
      <c r="B16" s="592" t="s">
        <v>2810</v>
      </c>
      <c r="C16" s="570" t="s">
        <v>2811</v>
      </c>
      <c r="D16" s="565" t="s">
        <v>1747</v>
      </c>
      <c r="E16" s="566" t="s">
        <v>1747</v>
      </c>
      <c r="F16" s="566" t="s">
        <v>2809</v>
      </c>
      <c r="G16" s="567">
        <v>12.5</v>
      </c>
      <c r="H16" s="566">
        <v>100</v>
      </c>
      <c r="I16" s="567">
        <v>19.23</v>
      </c>
      <c r="J16" s="568">
        <f t="shared" si="1"/>
        <v>6.3170550000000008</v>
      </c>
      <c r="K16" s="995"/>
      <c r="L16" s="964"/>
      <c r="M16" s="964"/>
      <c r="N16" s="964"/>
      <c r="O16" s="964"/>
      <c r="P16" s="964"/>
      <c r="Q16" s="964"/>
      <c r="R16" s="964"/>
      <c r="S16" s="996"/>
      <c r="T16" s="55">
        <f t="shared" si="2"/>
        <v>0</v>
      </c>
      <c r="U16" s="2">
        <f t="shared" si="3"/>
        <v>0</v>
      </c>
      <c r="V16" s="13">
        <f t="shared" si="4"/>
        <v>0</v>
      </c>
      <c r="W16" s="1574"/>
      <c r="X16" s="1575"/>
    </row>
    <row r="17" spans="2:24" ht="19.5" customHeight="1" x14ac:dyDescent="0.25">
      <c r="B17" s="593" t="s">
        <v>2812</v>
      </c>
      <c r="C17" s="570" t="s">
        <v>2813</v>
      </c>
      <c r="D17" s="565" t="s">
        <v>1747</v>
      </c>
      <c r="E17" s="566" t="s">
        <v>1747</v>
      </c>
      <c r="F17" s="566" t="s">
        <v>2809</v>
      </c>
      <c r="G17" s="567">
        <v>10</v>
      </c>
      <c r="H17" s="566">
        <v>80</v>
      </c>
      <c r="I17" s="567">
        <v>15.39</v>
      </c>
      <c r="J17" s="568">
        <f t="shared" si="1"/>
        <v>5.0556150000000004</v>
      </c>
      <c r="K17" s="995"/>
      <c r="L17" s="964"/>
      <c r="M17" s="964"/>
      <c r="N17" s="964"/>
      <c r="O17" s="964"/>
      <c r="P17" s="964"/>
      <c r="Q17" s="964"/>
      <c r="R17" s="964"/>
      <c r="S17" s="996"/>
      <c r="T17" s="55">
        <f t="shared" si="2"/>
        <v>0</v>
      </c>
      <c r="U17" s="2">
        <f t="shared" si="3"/>
        <v>0</v>
      </c>
      <c r="V17" s="13">
        <f t="shared" si="4"/>
        <v>0</v>
      </c>
      <c r="W17" s="1574"/>
      <c r="X17" s="1575"/>
    </row>
    <row r="18" spans="2:24" ht="19.5" customHeight="1" x14ac:dyDescent="0.25">
      <c r="B18" s="593" t="s">
        <v>2814</v>
      </c>
      <c r="C18" s="570" t="s">
        <v>2815</v>
      </c>
      <c r="D18" s="565" t="s">
        <v>1747</v>
      </c>
      <c r="E18" s="566" t="s">
        <v>1747</v>
      </c>
      <c r="F18" s="566" t="s">
        <v>2809</v>
      </c>
      <c r="G18" s="567">
        <v>25</v>
      </c>
      <c r="H18" s="566">
        <v>200</v>
      </c>
      <c r="I18" s="567">
        <v>38.46</v>
      </c>
      <c r="J18" s="568">
        <f t="shared" si="1"/>
        <v>12.634110000000002</v>
      </c>
      <c r="K18" s="995"/>
      <c r="L18" s="964"/>
      <c r="M18" s="964"/>
      <c r="N18" s="964"/>
      <c r="O18" s="964"/>
      <c r="P18" s="964"/>
      <c r="Q18" s="964"/>
      <c r="R18" s="964"/>
      <c r="S18" s="996"/>
      <c r="T18" s="55">
        <f t="shared" si="2"/>
        <v>0</v>
      </c>
      <c r="U18" s="2">
        <f t="shared" si="3"/>
        <v>0</v>
      </c>
      <c r="V18" s="13">
        <f t="shared" si="4"/>
        <v>0</v>
      </c>
      <c r="W18" s="1574"/>
      <c r="X18" s="1575"/>
    </row>
    <row r="19" spans="2:24" ht="19.5" customHeight="1" x14ac:dyDescent="0.25">
      <c r="B19" s="593" t="s">
        <v>2816</v>
      </c>
      <c r="C19" s="570" t="s">
        <v>2817</v>
      </c>
      <c r="D19" s="565" t="s">
        <v>1747</v>
      </c>
      <c r="E19" s="566" t="s">
        <v>1747</v>
      </c>
      <c r="F19" s="566" t="s">
        <v>2809</v>
      </c>
      <c r="G19" s="567">
        <v>20</v>
      </c>
      <c r="H19" s="566">
        <v>160</v>
      </c>
      <c r="I19" s="567">
        <v>30.77</v>
      </c>
      <c r="J19" s="568">
        <f t="shared" si="1"/>
        <v>10.107945000000001</v>
      </c>
      <c r="K19" s="995"/>
      <c r="L19" s="964"/>
      <c r="M19" s="964"/>
      <c r="N19" s="964"/>
      <c r="O19" s="964"/>
      <c r="P19" s="964"/>
      <c r="Q19" s="964"/>
      <c r="R19" s="964"/>
      <c r="S19" s="996"/>
      <c r="T19" s="55">
        <f t="shared" si="2"/>
        <v>0</v>
      </c>
      <c r="U19" s="2">
        <f t="shared" si="3"/>
        <v>0</v>
      </c>
      <c r="V19" s="13">
        <f t="shared" si="4"/>
        <v>0</v>
      </c>
      <c r="W19" s="1574"/>
      <c r="X19" s="1575"/>
    </row>
    <row r="20" spans="2:24" ht="19.5" customHeight="1" x14ac:dyDescent="0.25">
      <c r="B20" s="593" t="s">
        <v>2818</v>
      </c>
      <c r="C20" s="570" t="s">
        <v>2819</v>
      </c>
      <c r="D20" s="565" t="s">
        <v>1747</v>
      </c>
      <c r="E20" s="566" t="s">
        <v>1747</v>
      </c>
      <c r="F20" s="566" t="s">
        <v>2809</v>
      </c>
      <c r="G20" s="567">
        <v>40</v>
      </c>
      <c r="H20" s="566">
        <v>320</v>
      </c>
      <c r="I20" s="567">
        <v>61.54</v>
      </c>
      <c r="J20" s="568">
        <f t="shared" si="1"/>
        <v>20.215890000000002</v>
      </c>
      <c r="K20" s="995"/>
      <c r="L20" s="964"/>
      <c r="M20" s="964"/>
      <c r="N20" s="964"/>
      <c r="O20" s="964"/>
      <c r="P20" s="964"/>
      <c r="Q20" s="964"/>
      <c r="R20" s="964"/>
      <c r="S20" s="996"/>
      <c r="T20" s="55">
        <f t="shared" si="2"/>
        <v>0</v>
      </c>
      <c r="U20" s="2">
        <f t="shared" si="3"/>
        <v>0</v>
      </c>
      <c r="V20" s="13">
        <f t="shared" si="4"/>
        <v>0</v>
      </c>
      <c r="W20" s="1574"/>
      <c r="X20" s="1575"/>
    </row>
    <row r="21" spans="2:24" ht="19.5" customHeight="1" x14ac:dyDescent="0.25">
      <c r="B21" s="593" t="s">
        <v>2820</v>
      </c>
      <c r="C21" s="570" t="s">
        <v>2821</v>
      </c>
      <c r="D21" s="565" t="s">
        <v>1747</v>
      </c>
      <c r="E21" s="566" t="s">
        <v>1747</v>
      </c>
      <c r="F21" s="566" t="s">
        <v>2809</v>
      </c>
      <c r="G21" s="567">
        <v>7.5</v>
      </c>
      <c r="H21" s="566">
        <v>50</v>
      </c>
      <c r="I21" s="567">
        <v>11.54</v>
      </c>
      <c r="J21" s="568">
        <f t="shared" si="1"/>
        <v>3.7908900000000001</v>
      </c>
      <c r="K21" s="995"/>
      <c r="L21" s="964"/>
      <c r="M21" s="964"/>
      <c r="N21" s="964"/>
      <c r="O21" s="964"/>
      <c r="P21" s="964"/>
      <c r="Q21" s="964"/>
      <c r="R21" s="964"/>
      <c r="S21" s="996"/>
      <c r="T21" s="55">
        <f t="shared" si="2"/>
        <v>0</v>
      </c>
      <c r="U21" s="2">
        <f t="shared" si="3"/>
        <v>0</v>
      </c>
      <c r="V21" s="13">
        <f t="shared" si="4"/>
        <v>0</v>
      </c>
      <c r="W21" s="1574"/>
      <c r="X21" s="1575"/>
    </row>
    <row r="22" spans="2:24" ht="19.5" customHeight="1" x14ac:dyDescent="0.25">
      <c r="B22" s="593" t="s">
        <v>2822</v>
      </c>
      <c r="C22" s="570" t="s">
        <v>2823</v>
      </c>
      <c r="D22" s="565" t="s">
        <v>1747</v>
      </c>
      <c r="E22" s="566" t="s">
        <v>1747</v>
      </c>
      <c r="F22" s="566" t="s">
        <v>2809</v>
      </c>
      <c r="G22" s="567">
        <v>10</v>
      </c>
      <c r="H22" s="566">
        <v>80</v>
      </c>
      <c r="I22" s="567">
        <v>15.39</v>
      </c>
      <c r="J22" s="568">
        <f t="shared" si="1"/>
        <v>5.0556150000000004</v>
      </c>
      <c r="K22" s="995"/>
      <c r="L22" s="964"/>
      <c r="M22" s="964"/>
      <c r="N22" s="964"/>
      <c r="O22" s="964"/>
      <c r="P22" s="964"/>
      <c r="Q22" s="964"/>
      <c r="R22" s="964"/>
      <c r="S22" s="996"/>
      <c r="T22" s="55">
        <f t="shared" si="2"/>
        <v>0</v>
      </c>
      <c r="U22" s="2">
        <f t="shared" si="3"/>
        <v>0</v>
      </c>
      <c r="V22" s="13">
        <f t="shared" si="4"/>
        <v>0</v>
      </c>
      <c r="W22" s="1574"/>
      <c r="X22" s="1575"/>
    </row>
    <row r="23" spans="2:24" ht="19.5" customHeight="1" thickBot="1" x14ac:dyDescent="0.3">
      <c r="B23" s="594" t="s">
        <v>2824</v>
      </c>
      <c r="C23" s="572" t="s">
        <v>2825</v>
      </c>
      <c r="D23" s="573" t="s">
        <v>1747</v>
      </c>
      <c r="E23" s="574" t="s">
        <v>1747</v>
      </c>
      <c r="F23" s="574" t="s">
        <v>2826</v>
      </c>
      <c r="G23" s="576">
        <v>18.75</v>
      </c>
      <c r="H23" s="574">
        <v>100</v>
      </c>
      <c r="I23" s="576">
        <v>28.85</v>
      </c>
      <c r="J23" s="577">
        <f t="shared" si="1"/>
        <v>9.4772250000000007</v>
      </c>
      <c r="K23" s="997"/>
      <c r="L23" s="998"/>
      <c r="M23" s="998"/>
      <c r="N23" s="998"/>
      <c r="O23" s="998"/>
      <c r="P23" s="998"/>
      <c r="Q23" s="998"/>
      <c r="R23" s="998"/>
      <c r="S23" s="999"/>
      <c r="T23" s="56">
        <f t="shared" si="2"/>
        <v>0</v>
      </c>
      <c r="U23" s="1">
        <f t="shared" si="3"/>
        <v>0</v>
      </c>
      <c r="V23" s="329">
        <f t="shared" si="4"/>
        <v>0</v>
      </c>
      <c r="W23" s="1576"/>
      <c r="X23" s="1577"/>
    </row>
    <row r="24" spans="2:24" ht="23.85" customHeight="1" x14ac:dyDescent="0.25">
      <c r="B24" s="1514" t="s">
        <v>1743</v>
      </c>
      <c r="C24" s="1515"/>
      <c r="D24" s="1515"/>
      <c r="E24" s="1515"/>
      <c r="F24" s="1515"/>
      <c r="G24" s="1515"/>
      <c r="H24" s="1515"/>
      <c r="I24" s="1515"/>
      <c r="J24" s="1515"/>
      <c r="K24" s="1515"/>
      <c r="L24" s="1515"/>
      <c r="M24" s="1515"/>
      <c r="N24" s="1515"/>
      <c r="O24" s="1515"/>
      <c r="P24" s="1515"/>
      <c r="Q24" s="1515"/>
      <c r="R24" s="1515"/>
      <c r="S24" s="1515"/>
      <c r="T24" s="1515"/>
      <c r="U24" s="1515"/>
      <c r="V24" s="1515"/>
      <c r="W24" s="1515"/>
      <c r="X24" s="1516"/>
    </row>
    <row r="25" spans="2:24" ht="23.85" customHeight="1" x14ac:dyDescent="0.25">
      <c r="B25" s="1514"/>
      <c r="C25" s="1515"/>
      <c r="D25" s="1515"/>
      <c r="E25" s="1515"/>
      <c r="F25" s="1515"/>
      <c r="G25" s="1515"/>
      <c r="H25" s="1515"/>
      <c r="I25" s="1515"/>
      <c r="J25" s="1515"/>
      <c r="K25" s="1515"/>
      <c r="L25" s="1515"/>
      <c r="M25" s="1515"/>
      <c r="N25" s="1515"/>
      <c r="O25" s="1515"/>
      <c r="P25" s="1515"/>
      <c r="Q25" s="1515"/>
      <c r="R25" s="1515"/>
      <c r="S25" s="1515"/>
      <c r="T25" s="1515"/>
      <c r="U25" s="1515"/>
      <c r="V25" s="1515"/>
      <c r="W25" s="1515"/>
      <c r="X25" s="1516"/>
    </row>
    <row r="26" spans="2:24" ht="0.75" customHeight="1" x14ac:dyDescent="0.25">
      <c r="B26" s="1514"/>
      <c r="C26" s="1515"/>
      <c r="D26" s="1515"/>
      <c r="E26" s="1515"/>
      <c r="F26" s="1515"/>
      <c r="G26" s="1515"/>
      <c r="H26" s="1515"/>
      <c r="I26" s="1515"/>
      <c r="J26" s="1515"/>
      <c r="K26" s="1515"/>
      <c r="L26" s="1515"/>
      <c r="M26" s="1515"/>
      <c r="N26" s="1515"/>
      <c r="O26" s="1515"/>
      <c r="P26" s="1515"/>
      <c r="Q26" s="1515"/>
      <c r="R26" s="1515"/>
      <c r="S26" s="1515"/>
      <c r="T26" s="1515"/>
      <c r="U26" s="1515"/>
      <c r="V26" s="1515"/>
      <c r="W26" s="1515"/>
      <c r="X26" s="1516"/>
    </row>
    <row r="27" spans="2:24" ht="33.75" customHeight="1" thickBot="1" x14ac:dyDescent="0.3">
      <c r="B27" s="1517"/>
      <c r="C27" s="1518"/>
      <c r="D27" s="1518"/>
      <c r="E27" s="1518"/>
      <c r="F27" s="1518"/>
      <c r="G27" s="1518"/>
      <c r="H27" s="1518"/>
      <c r="I27" s="1518"/>
      <c r="J27" s="1518"/>
      <c r="K27" s="1518"/>
      <c r="L27" s="1518"/>
      <c r="M27" s="1518"/>
      <c r="N27" s="1518"/>
      <c r="O27" s="1518"/>
      <c r="P27" s="1518"/>
      <c r="Q27" s="1518"/>
      <c r="R27" s="1518"/>
      <c r="S27" s="1518"/>
      <c r="T27" s="1518"/>
      <c r="U27" s="1518"/>
      <c r="V27" s="1518"/>
      <c r="W27" s="1518"/>
      <c r="X27" s="1519"/>
    </row>
    <row r="28" spans="2:24" ht="58.5" customHeight="1" thickTop="1" thickBot="1" x14ac:dyDescent="0.3">
      <c r="B28" s="1564"/>
      <c r="C28" s="1564"/>
      <c r="D28" s="1564"/>
      <c r="E28" s="1564"/>
      <c r="F28" s="1564"/>
      <c r="G28" s="1564"/>
      <c r="H28" s="1564"/>
      <c r="I28" s="1564"/>
      <c r="J28" s="1564"/>
      <c r="K28" s="1564"/>
      <c r="L28" s="1564"/>
      <c r="M28" s="1564"/>
      <c r="N28" s="1564"/>
      <c r="O28" s="1564"/>
      <c r="P28" s="1564"/>
      <c r="Q28" s="1564"/>
      <c r="R28" s="1564"/>
      <c r="S28" s="1564"/>
      <c r="T28" s="1564"/>
      <c r="U28" s="1564"/>
      <c r="V28" s="1564"/>
      <c r="W28" s="1564"/>
      <c r="X28" s="1564"/>
    </row>
    <row r="29" spans="2:24" ht="24" x14ac:dyDescent="0.4">
      <c r="C29" s="1546" t="s">
        <v>1744</v>
      </c>
      <c r="D29" s="1547"/>
      <c r="E29" s="1547"/>
      <c r="F29" s="1547"/>
      <c r="G29" s="1548"/>
    </row>
    <row r="30" spans="2:24" x14ac:dyDescent="0.25">
      <c r="C30" s="1549"/>
      <c r="D30" s="1550"/>
      <c r="E30" s="1550"/>
      <c r="F30" s="1550"/>
      <c r="G30" s="1551"/>
    </row>
    <row r="31" spans="2:24" x14ac:dyDescent="0.25">
      <c r="C31" s="1552"/>
      <c r="D31" s="1553"/>
      <c r="E31" s="1553"/>
      <c r="F31" s="1553"/>
      <c r="G31" s="1554"/>
    </row>
    <row r="32" spans="2:24" x14ac:dyDescent="0.25">
      <c r="C32" s="1552"/>
      <c r="D32" s="1553"/>
      <c r="E32" s="1553"/>
      <c r="F32" s="1553"/>
      <c r="G32" s="1554"/>
    </row>
    <row r="33" spans="3:7" ht="15.75" thickBot="1" x14ac:dyDescent="0.3">
      <c r="C33" s="1555"/>
      <c r="D33" s="1556"/>
      <c r="E33" s="1556"/>
      <c r="F33" s="1556"/>
      <c r="G33" s="1557"/>
    </row>
  </sheetData>
  <sheetProtection formatCells="0" formatColumns="0" formatRows="0" insertColumns="0" insertRows="0" insertHyperlinks="0" deleteRows="0" sort="0" autoFilter="0"/>
  <mergeCells count="29">
    <mergeCell ref="A1:Y1"/>
    <mergeCell ref="B28:X28"/>
    <mergeCell ref="N4:P4"/>
    <mergeCell ref="B5:X5"/>
    <mergeCell ref="B6:X6"/>
    <mergeCell ref="B7:J7"/>
    <mergeCell ref="L7:N7"/>
    <mergeCell ref="O7:R7"/>
    <mergeCell ref="T7:X7"/>
    <mergeCell ref="L9:Q9"/>
    <mergeCell ref="S9:X9"/>
    <mergeCell ref="S8:X8"/>
    <mergeCell ref="E9:J9"/>
    <mergeCell ref="C29:G29"/>
    <mergeCell ref="C30:G33"/>
    <mergeCell ref="B2:P2"/>
    <mergeCell ref="Q2:X4"/>
    <mergeCell ref="B3:P3"/>
    <mergeCell ref="B4:C4"/>
    <mergeCell ref="D4:J4"/>
    <mergeCell ref="K4:M4"/>
    <mergeCell ref="B10:X10"/>
    <mergeCell ref="B11:X11"/>
    <mergeCell ref="W15:X23"/>
    <mergeCell ref="B24:X25"/>
    <mergeCell ref="B26:X27"/>
    <mergeCell ref="B8:B9"/>
    <mergeCell ref="E8:J8"/>
    <mergeCell ref="L8:Q8"/>
  </mergeCells>
  <conditionalFormatting sqref="B2:B1048576">
    <cfRule type="duplicateValues" dxfId="32" priority="1"/>
  </conditionalFormatting>
  <pageMargins left="0.25" right="0.25" top="0.75" bottom="0.75" header="0.3" footer="0.3"/>
  <pageSetup scale="38"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66DA8-4593-40E1-A956-3696B741EE37}">
  <sheetPr codeName="Sheet75">
    <pageSetUpPr fitToPage="1"/>
  </sheetPr>
  <dimension ref="A1:Z21"/>
  <sheetViews>
    <sheetView showGridLines="0"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53.140625"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8" width="11.140625" style="58" customWidth="1"/>
    <col min="19" max="19" width="12.5703125" style="58" bestFit="1"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46"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43.5" customHeight="1" thickTop="1" thickBot="1" x14ac:dyDescent="0.3">
      <c r="B2" s="1504" t="s">
        <v>1680</v>
      </c>
      <c r="C2" s="1505"/>
      <c r="D2" s="1505"/>
      <c r="E2" s="1505"/>
      <c r="F2" s="1505"/>
      <c r="G2" s="1505"/>
      <c r="H2" s="1505"/>
      <c r="I2" s="1505"/>
      <c r="J2" s="1505"/>
      <c r="K2" s="1505"/>
      <c r="L2" s="1505"/>
      <c r="M2" s="1505"/>
      <c r="N2" s="1505"/>
      <c r="O2" s="1505"/>
      <c r="P2" s="1505"/>
      <c r="Q2" s="1498" t="s">
        <v>1807</v>
      </c>
      <c r="R2" s="1499"/>
      <c r="S2" s="1499"/>
      <c r="T2" s="1499"/>
      <c r="U2" s="1499"/>
      <c r="V2" s="1499"/>
      <c r="W2" s="1499"/>
      <c r="X2" s="1499"/>
      <c r="Y2" s="1500"/>
      <c r="Z2" s="57"/>
    </row>
    <row r="3" spans="1:26"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c r="Z3" s="57"/>
    </row>
    <row r="4" spans="1:26" ht="40.9"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row>
    <row r="5" spans="1:26"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47.45" customHeight="1" thickTop="1" thickBot="1" x14ac:dyDescent="0.3">
      <c r="B6" s="1480"/>
      <c r="C6" s="1481"/>
      <c r="D6" s="1481"/>
      <c r="E6" s="1481"/>
      <c r="F6" s="1481"/>
      <c r="G6" s="1481"/>
      <c r="H6" s="1481"/>
      <c r="I6" s="1481"/>
      <c r="J6" s="1482"/>
      <c r="K6" s="1146">
        <v>110244</v>
      </c>
      <c r="L6" s="1483" t="s">
        <v>1681</v>
      </c>
      <c r="M6" s="1483"/>
      <c r="N6" s="1483"/>
      <c r="O6" s="1543" t="s">
        <v>1898</v>
      </c>
      <c r="P6" s="1578"/>
      <c r="Q6" s="1578"/>
      <c r="R6" s="1578"/>
      <c r="S6" s="578">
        <v>1.8265</v>
      </c>
      <c r="T6" s="1483" t="s">
        <v>1683</v>
      </c>
      <c r="U6" s="1483"/>
      <c r="V6" s="1483"/>
      <c r="W6" s="1483"/>
      <c r="X6" s="1483"/>
      <c r="Y6" s="1589"/>
    </row>
    <row r="7" spans="1:26" ht="66.7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8.25" customHeight="1" thickBot="1" x14ac:dyDescent="0.3">
      <c r="B8" s="48"/>
      <c r="C8" s="49"/>
      <c r="D8" s="50"/>
      <c r="E8" s="50"/>
      <c r="F8" s="50"/>
      <c r="G8" s="50"/>
      <c r="H8" s="50"/>
      <c r="I8" s="50"/>
      <c r="J8" s="51"/>
      <c r="K8" s="52">
        <f t="shared" ref="K8:V8" si="0">SUM(K10:K17)</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5.75"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18.75" customHeight="1" thickTop="1" x14ac:dyDescent="0.25">
      <c r="B10" s="590">
        <v>19864</v>
      </c>
      <c r="C10" s="591" t="s">
        <v>2827</v>
      </c>
      <c r="D10" s="559">
        <v>2.25</v>
      </c>
      <c r="E10" s="560">
        <v>2.25</v>
      </c>
      <c r="F10" s="560" t="s">
        <v>1747</v>
      </c>
      <c r="G10" s="561">
        <v>24</v>
      </c>
      <c r="H10" s="561">
        <v>90.597677097203743</v>
      </c>
      <c r="I10" s="561">
        <v>11.6</v>
      </c>
      <c r="J10" s="562">
        <f t="shared" ref="J10:J17" si="1">$S$6*I10</f>
        <v>21.1874</v>
      </c>
      <c r="K10" s="993"/>
      <c r="L10" s="979"/>
      <c r="M10" s="979"/>
      <c r="N10" s="979"/>
      <c r="O10" s="979"/>
      <c r="P10" s="979"/>
      <c r="Q10" s="979"/>
      <c r="R10" s="979"/>
      <c r="S10" s="994"/>
      <c r="T10" s="54">
        <f t="shared" ref="T10:T17" si="2">SUM(K10:S10)</f>
        <v>0</v>
      </c>
      <c r="U10" s="3">
        <f t="shared" ref="U10:U17" si="3">T10*I10</f>
        <v>0</v>
      </c>
      <c r="V10" s="328">
        <f t="shared" ref="V10:V17" si="4">U10*$S$6</f>
        <v>0</v>
      </c>
      <c r="W10" s="1599" t="str">
        <f>_xlfn.CONCAT("$",'Total Sheet'!B34," per case for public LEAS / estimated $",'Total Sheet'!B35," for Nonpublic LEAs")</f>
        <v>$2.30 per case for public LEAS / estimated $5.36 for Nonpublic LEAs</v>
      </c>
      <c r="X10" s="1572" t="s">
        <v>1695</v>
      </c>
      <c r="Y10" s="1573"/>
    </row>
    <row r="11" spans="1:26" ht="18.75" x14ac:dyDescent="0.25">
      <c r="B11" s="592">
        <v>23400</v>
      </c>
      <c r="C11" s="570" t="s">
        <v>2828</v>
      </c>
      <c r="D11" s="565">
        <v>2</v>
      </c>
      <c r="E11" s="566">
        <v>3</v>
      </c>
      <c r="F11" s="566" t="s">
        <v>1747</v>
      </c>
      <c r="G11" s="567">
        <v>30</v>
      </c>
      <c r="H11" s="567">
        <v>90.72</v>
      </c>
      <c r="I11" s="567">
        <v>13.5</v>
      </c>
      <c r="J11" s="568">
        <f t="shared" si="1"/>
        <v>24.65775</v>
      </c>
      <c r="K11" s="995"/>
      <c r="L11" s="964"/>
      <c r="M11" s="964"/>
      <c r="N11" s="964"/>
      <c r="O11" s="964"/>
      <c r="P11" s="964"/>
      <c r="Q11" s="964"/>
      <c r="R11" s="964"/>
      <c r="S11" s="996"/>
      <c r="T11" s="55">
        <f t="shared" si="2"/>
        <v>0</v>
      </c>
      <c r="U11" s="2">
        <f t="shared" si="3"/>
        <v>0</v>
      </c>
      <c r="V11" s="13">
        <f t="shared" si="4"/>
        <v>0</v>
      </c>
      <c r="W11" s="1476"/>
      <c r="X11" s="1574"/>
      <c r="Y11" s="1575"/>
    </row>
    <row r="12" spans="1:26" ht="18.75" x14ac:dyDescent="0.25">
      <c r="B12" s="593">
        <v>24344</v>
      </c>
      <c r="C12" s="570" t="s">
        <v>2829</v>
      </c>
      <c r="D12" s="565">
        <v>1</v>
      </c>
      <c r="E12" s="566">
        <v>1.25</v>
      </c>
      <c r="F12" s="566" t="s">
        <v>1747</v>
      </c>
      <c r="G12" s="567">
        <v>29.83</v>
      </c>
      <c r="H12" s="567">
        <v>129</v>
      </c>
      <c r="I12" s="567">
        <v>7.98</v>
      </c>
      <c r="J12" s="568">
        <f t="shared" si="1"/>
        <v>14.575470000000001</v>
      </c>
      <c r="K12" s="995"/>
      <c r="L12" s="964"/>
      <c r="M12" s="964"/>
      <c r="N12" s="964"/>
      <c r="O12" s="964"/>
      <c r="P12" s="964"/>
      <c r="Q12" s="964"/>
      <c r="R12" s="964"/>
      <c r="S12" s="996"/>
      <c r="T12" s="55">
        <f t="shared" si="2"/>
        <v>0</v>
      </c>
      <c r="U12" s="2">
        <f t="shared" si="3"/>
        <v>0</v>
      </c>
      <c r="V12" s="13">
        <f t="shared" si="4"/>
        <v>0</v>
      </c>
      <c r="W12" s="1476"/>
      <c r="X12" s="1574"/>
      <c r="Y12" s="1575"/>
    </row>
    <row r="13" spans="1:26" ht="30" x14ac:dyDescent="0.25">
      <c r="B13" s="593">
        <v>24911</v>
      </c>
      <c r="C13" s="570" t="s">
        <v>2830</v>
      </c>
      <c r="D13" s="565">
        <v>2</v>
      </c>
      <c r="E13" s="566" t="s">
        <v>1747</v>
      </c>
      <c r="F13" s="566" t="s">
        <v>1747</v>
      </c>
      <c r="G13" s="567">
        <v>24.89</v>
      </c>
      <c r="H13" s="567">
        <v>70</v>
      </c>
      <c r="I13" s="567">
        <v>9.58</v>
      </c>
      <c r="J13" s="568">
        <f t="shared" si="1"/>
        <v>17.497869999999999</v>
      </c>
      <c r="K13" s="995"/>
      <c r="L13" s="964"/>
      <c r="M13" s="964"/>
      <c r="N13" s="964"/>
      <c r="O13" s="964"/>
      <c r="P13" s="964"/>
      <c r="Q13" s="964"/>
      <c r="R13" s="964"/>
      <c r="S13" s="996"/>
      <c r="T13" s="55">
        <f t="shared" si="2"/>
        <v>0</v>
      </c>
      <c r="U13" s="2">
        <f t="shared" si="3"/>
        <v>0</v>
      </c>
      <c r="V13" s="13">
        <f t="shared" si="4"/>
        <v>0</v>
      </c>
      <c r="W13" s="1476"/>
      <c r="X13" s="1574"/>
      <c r="Y13" s="1575"/>
    </row>
    <row r="14" spans="1:26" ht="18.75" x14ac:dyDescent="0.25">
      <c r="B14" s="593">
        <v>65215</v>
      </c>
      <c r="C14" s="570" t="s">
        <v>2831</v>
      </c>
      <c r="D14" s="565">
        <v>1.25</v>
      </c>
      <c r="E14" s="566" t="s">
        <v>1747</v>
      </c>
      <c r="F14" s="566" t="s">
        <v>1747</v>
      </c>
      <c r="G14" s="567">
        <v>12</v>
      </c>
      <c r="H14" s="567">
        <v>60</v>
      </c>
      <c r="I14" s="567">
        <v>4.8</v>
      </c>
      <c r="J14" s="568">
        <f t="shared" si="1"/>
        <v>8.767199999999999</v>
      </c>
      <c r="K14" s="995"/>
      <c r="L14" s="964"/>
      <c r="M14" s="964"/>
      <c r="N14" s="964"/>
      <c r="O14" s="964"/>
      <c r="P14" s="964"/>
      <c r="Q14" s="964"/>
      <c r="R14" s="964"/>
      <c r="S14" s="996"/>
      <c r="T14" s="55">
        <f t="shared" si="2"/>
        <v>0</v>
      </c>
      <c r="U14" s="2">
        <f t="shared" si="3"/>
        <v>0</v>
      </c>
      <c r="V14" s="13">
        <f t="shared" si="4"/>
        <v>0</v>
      </c>
      <c r="W14" s="1476"/>
      <c r="X14" s="1574"/>
      <c r="Y14" s="1575"/>
    </row>
    <row r="15" spans="1:26" ht="18.75" x14ac:dyDescent="0.25">
      <c r="B15" s="593">
        <v>65219</v>
      </c>
      <c r="C15" s="570" t="s">
        <v>2832</v>
      </c>
      <c r="D15" s="565">
        <v>2</v>
      </c>
      <c r="E15" s="566">
        <v>2.25</v>
      </c>
      <c r="F15" s="566" t="s">
        <v>1747</v>
      </c>
      <c r="G15" s="567">
        <v>24</v>
      </c>
      <c r="H15" s="567">
        <v>85</v>
      </c>
      <c r="I15" s="567">
        <v>10.81</v>
      </c>
      <c r="J15" s="568">
        <f t="shared" si="1"/>
        <v>19.744465000000002</v>
      </c>
      <c r="K15" s="995"/>
      <c r="L15" s="964"/>
      <c r="M15" s="964"/>
      <c r="N15" s="964"/>
      <c r="O15" s="964"/>
      <c r="P15" s="964"/>
      <c r="Q15" s="964"/>
      <c r="R15" s="964"/>
      <c r="S15" s="996"/>
      <c r="T15" s="55">
        <f t="shared" si="2"/>
        <v>0</v>
      </c>
      <c r="U15" s="2">
        <f t="shared" si="3"/>
        <v>0</v>
      </c>
      <c r="V15" s="13">
        <f t="shared" si="4"/>
        <v>0</v>
      </c>
      <c r="W15" s="1476"/>
      <c r="X15" s="1574"/>
      <c r="Y15" s="1575"/>
    </row>
    <row r="16" spans="1:26" ht="34.5" customHeight="1" x14ac:dyDescent="0.25">
      <c r="B16" s="593">
        <v>65220</v>
      </c>
      <c r="C16" s="570" t="s">
        <v>2833</v>
      </c>
      <c r="D16" s="565">
        <v>2</v>
      </c>
      <c r="E16" s="566">
        <v>2</v>
      </c>
      <c r="F16" s="566" t="s">
        <v>1747</v>
      </c>
      <c r="G16" s="567">
        <v>24</v>
      </c>
      <c r="H16" s="567">
        <v>91.65</v>
      </c>
      <c r="I16" s="567">
        <v>11.88</v>
      </c>
      <c r="J16" s="568">
        <f t="shared" si="1"/>
        <v>21.698820000000001</v>
      </c>
      <c r="K16" s="995"/>
      <c r="L16" s="964"/>
      <c r="M16" s="964"/>
      <c r="N16" s="964"/>
      <c r="O16" s="964"/>
      <c r="P16" s="964"/>
      <c r="Q16" s="964"/>
      <c r="R16" s="964"/>
      <c r="S16" s="996"/>
      <c r="T16" s="55">
        <f t="shared" si="2"/>
        <v>0</v>
      </c>
      <c r="U16" s="2">
        <f t="shared" si="3"/>
        <v>0</v>
      </c>
      <c r="V16" s="13">
        <f t="shared" si="4"/>
        <v>0</v>
      </c>
      <c r="W16" s="1476"/>
      <c r="X16" s="1574"/>
      <c r="Y16" s="1575"/>
    </row>
    <row r="17" spans="2:25" ht="19.5" thickBot="1" x14ac:dyDescent="0.3">
      <c r="B17" s="596">
        <v>65225</v>
      </c>
      <c r="C17" s="572" t="s">
        <v>2834</v>
      </c>
      <c r="D17" s="573">
        <v>2</v>
      </c>
      <c r="E17" s="574">
        <v>2.75</v>
      </c>
      <c r="F17" s="574" t="s">
        <v>1747</v>
      </c>
      <c r="G17" s="576">
        <v>25</v>
      </c>
      <c r="H17" s="574">
        <v>70.3</v>
      </c>
      <c r="I17" s="576">
        <v>9.25</v>
      </c>
      <c r="J17" s="577">
        <f t="shared" si="1"/>
        <v>16.895125</v>
      </c>
      <c r="K17" s="997"/>
      <c r="L17" s="998"/>
      <c r="M17" s="998"/>
      <c r="N17" s="998"/>
      <c r="O17" s="998"/>
      <c r="P17" s="998"/>
      <c r="Q17" s="998"/>
      <c r="R17" s="998"/>
      <c r="S17" s="999"/>
      <c r="T17" s="56">
        <f t="shared" si="2"/>
        <v>0</v>
      </c>
      <c r="U17" s="1">
        <f t="shared" si="3"/>
        <v>0</v>
      </c>
      <c r="V17" s="329">
        <f t="shared" si="4"/>
        <v>0</v>
      </c>
      <c r="W17" s="1581"/>
      <c r="X17" s="1576"/>
      <c r="Y17" s="1577"/>
    </row>
    <row r="18" spans="2:25" ht="70.900000000000006" customHeight="1" thickBot="1" x14ac:dyDescent="0.3">
      <c r="B18" s="59"/>
      <c r="C18" s="60"/>
      <c r="D18" s="61"/>
      <c r="E18" s="61"/>
      <c r="F18" s="61"/>
      <c r="G18" s="61"/>
      <c r="H18" s="61"/>
      <c r="I18" s="61"/>
      <c r="J18" s="62"/>
      <c r="K18" s="63"/>
      <c r="L18" s="63"/>
      <c r="M18" s="63"/>
      <c r="N18" s="63"/>
      <c r="O18" s="63"/>
      <c r="P18" s="63"/>
      <c r="Q18" s="63"/>
      <c r="R18" s="63"/>
      <c r="S18" s="63"/>
      <c r="T18" s="64"/>
      <c r="U18" s="65"/>
      <c r="V18" s="66"/>
      <c r="W18" s="66"/>
      <c r="X18" s="66"/>
      <c r="Y18" s="67"/>
    </row>
    <row r="19" spans="2:25" ht="15.75" thickTop="1" x14ac:dyDescent="0.25">
      <c r="K19" s="69"/>
      <c r="L19" s="69"/>
      <c r="M19" s="69"/>
      <c r="N19" s="69"/>
      <c r="O19" s="69"/>
      <c r="P19" s="69"/>
      <c r="Q19" s="69"/>
      <c r="R19" s="69"/>
      <c r="S19" s="69"/>
      <c r="T19" s="69"/>
      <c r="U19" s="70"/>
      <c r="V19" s="71"/>
      <c r="W19" s="71"/>
    </row>
    <row r="21" spans="2:25" ht="21" customHeight="1" x14ac:dyDescent="0.25"/>
  </sheetData>
  <sheetProtection formatCells="0" formatColumns="0" formatRows="0" insertColumns="0" insertRows="0" insertHyperlinks="0" deleteRows="0" sort="0" autoFilter="0"/>
  <mergeCells count="16">
    <mergeCell ref="A1:Y1"/>
    <mergeCell ref="X10:Y17"/>
    <mergeCell ref="B5:Y5"/>
    <mergeCell ref="B6:J6"/>
    <mergeCell ref="L6:N6"/>
    <mergeCell ref="O6:R6"/>
    <mergeCell ref="T6:Y6"/>
    <mergeCell ref="B9:Y9"/>
    <mergeCell ref="W10:W17"/>
    <mergeCell ref="B2:P2"/>
    <mergeCell ref="Q2:Y4"/>
    <mergeCell ref="B3:P3"/>
    <mergeCell ref="B4:C4"/>
    <mergeCell ref="D4:J4"/>
    <mergeCell ref="K4:M4"/>
    <mergeCell ref="N4:P4"/>
  </mergeCells>
  <conditionalFormatting sqref="B10:B17">
    <cfRule type="duplicateValues" dxfId="31" priority="86"/>
  </conditionalFormatting>
  <conditionalFormatting sqref="Z10:Z17">
    <cfRule type="containsText" dxfId="30" priority="2" operator="containsText" text="Error">
      <formula>NOT(ISERROR(SEARCH("Error",Z10)))</formula>
    </cfRule>
  </conditionalFormatting>
  <pageMargins left="0.25" right="0.25" top="0.75" bottom="0.75" header="0.3" footer="0.3"/>
  <pageSetup scale="3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F6BCD-5F95-4916-A5E2-650596DC186E}">
  <sheetPr codeName="Sheet76">
    <pageSetUpPr fitToPage="1"/>
  </sheetPr>
  <dimension ref="A1:Y32"/>
  <sheetViews>
    <sheetView showGridLines="0"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7.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t="s">
        <v>1807</v>
      </c>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110244</v>
      </c>
      <c r="L7" s="1542" t="s">
        <v>1681</v>
      </c>
      <c r="M7" s="1542"/>
      <c r="N7" s="1542"/>
      <c r="O7" s="1543" t="s">
        <v>1898</v>
      </c>
      <c r="P7" s="1578"/>
      <c r="Q7" s="1578"/>
      <c r="R7" s="1578"/>
      <c r="S7" s="578">
        <v>1.8265</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SUM(U15:U22)</f>
        <v>0</v>
      </c>
      <c r="D9" s="353" t="s">
        <v>1737</v>
      </c>
      <c r="E9" s="1751"/>
      <c r="F9" s="1752"/>
      <c r="G9" s="1752"/>
      <c r="H9" s="1752"/>
      <c r="I9" s="1752"/>
      <c r="J9" s="1752"/>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SUM(K15:K54)</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x14ac:dyDescent="0.25">
      <c r="B15" s="590">
        <v>19864</v>
      </c>
      <c r="C15" s="591" t="s">
        <v>2827</v>
      </c>
      <c r="D15" s="559">
        <v>2.25</v>
      </c>
      <c r="E15" s="560">
        <v>2.25</v>
      </c>
      <c r="F15" s="560" t="s">
        <v>1747</v>
      </c>
      <c r="G15" s="561">
        <v>24</v>
      </c>
      <c r="H15" s="560">
        <v>90.597677097203743</v>
      </c>
      <c r="I15" s="561">
        <v>11.6</v>
      </c>
      <c r="J15" s="580">
        <f t="shared" ref="J15:J22" si="1">$S$7*I15</f>
        <v>21.1874</v>
      </c>
      <c r="K15" s="993"/>
      <c r="L15" s="979"/>
      <c r="M15" s="979"/>
      <c r="N15" s="979"/>
      <c r="O15" s="979"/>
      <c r="P15" s="979"/>
      <c r="Q15" s="979"/>
      <c r="R15" s="979"/>
      <c r="S15" s="994"/>
      <c r="T15" s="54">
        <f t="shared" ref="T15:T22" si="2">SUM(K15:S15)</f>
        <v>0</v>
      </c>
      <c r="U15" s="325">
        <f t="shared" ref="U15:U22" si="3">T15*I15</f>
        <v>0</v>
      </c>
      <c r="V15" s="328">
        <f t="shared" ref="V15:V22" si="4">U15*$S$7</f>
        <v>0</v>
      </c>
      <c r="W15" s="1572" t="s">
        <v>1695</v>
      </c>
      <c r="X15" s="1573"/>
    </row>
    <row r="16" spans="1:25" ht="19.5" customHeight="1" x14ac:dyDescent="0.25">
      <c r="B16" s="592">
        <v>23400</v>
      </c>
      <c r="C16" s="570" t="s">
        <v>2828</v>
      </c>
      <c r="D16" s="565">
        <v>2</v>
      </c>
      <c r="E16" s="566">
        <v>3</v>
      </c>
      <c r="F16" s="566" t="s">
        <v>1747</v>
      </c>
      <c r="G16" s="567">
        <v>30</v>
      </c>
      <c r="H16" s="566">
        <v>90.72</v>
      </c>
      <c r="I16" s="567">
        <v>13.5</v>
      </c>
      <c r="J16" s="568">
        <f t="shared" si="1"/>
        <v>24.65775</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593">
        <v>24344</v>
      </c>
      <c r="C17" s="570" t="s">
        <v>2829</v>
      </c>
      <c r="D17" s="565">
        <v>1</v>
      </c>
      <c r="E17" s="566">
        <v>1.25</v>
      </c>
      <c r="F17" s="566" t="s">
        <v>1747</v>
      </c>
      <c r="G17" s="567">
        <v>29.83</v>
      </c>
      <c r="H17" s="566">
        <v>129</v>
      </c>
      <c r="I17" s="567">
        <v>7.98</v>
      </c>
      <c r="J17" s="568">
        <f t="shared" si="1"/>
        <v>14.575470000000001</v>
      </c>
      <c r="K17" s="995"/>
      <c r="L17" s="964"/>
      <c r="M17" s="964"/>
      <c r="N17" s="964"/>
      <c r="O17" s="964"/>
      <c r="P17" s="964"/>
      <c r="Q17" s="964"/>
      <c r="R17" s="964"/>
      <c r="S17" s="996"/>
      <c r="T17" s="55">
        <f t="shared" si="2"/>
        <v>0</v>
      </c>
      <c r="U17" s="326">
        <f t="shared" si="3"/>
        <v>0</v>
      </c>
      <c r="V17" s="13">
        <f t="shared" si="4"/>
        <v>0</v>
      </c>
      <c r="W17" s="1574"/>
      <c r="X17" s="1575"/>
    </row>
    <row r="18" spans="2:24" ht="19.5" customHeight="1" x14ac:dyDescent="0.25">
      <c r="B18" s="593">
        <v>24911</v>
      </c>
      <c r="C18" s="570" t="s">
        <v>2830</v>
      </c>
      <c r="D18" s="565">
        <v>2</v>
      </c>
      <c r="E18" s="566" t="s">
        <v>1747</v>
      </c>
      <c r="F18" s="566" t="s">
        <v>1747</v>
      </c>
      <c r="G18" s="567">
        <v>24.89</v>
      </c>
      <c r="H18" s="566">
        <v>70</v>
      </c>
      <c r="I18" s="567">
        <v>9.58</v>
      </c>
      <c r="J18" s="568">
        <f t="shared" si="1"/>
        <v>17.497869999999999</v>
      </c>
      <c r="K18" s="995"/>
      <c r="L18" s="964"/>
      <c r="M18" s="964"/>
      <c r="N18" s="964"/>
      <c r="O18" s="964"/>
      <c r="P18" s="964"/>
      <c r="Q18" s="964"/>
      <c r="R18" s="964"/>
      <c r="S18" s="996"/>
      <c r="T18" s="55">
        <f t="shared" si="2"/>
        <v>0</v>
      </c>
      <c r="U18" s="326">
        <f t="shared" si="3"/>
        <v>0</v>
      </c>
      <c r="V18" s="13">
        <f t="shared" si="4"/>
        <v>0</v>
      </c>
      <c r="W18" s="1574"/>
      <c r="X18" s="1575"/>
    </row>
    <row r="19" spans="2:24" ht="19.5" customHeight="1" x14ac:dyDescent="0.25">
      <c r="B19" s="593">
        <v>65215</v>
      </c>
      <c r="C19" s="570" t="s">
        <v>2831</v>
      </c>
      <c r="D19" s="565">
        <v>1.25</v>
      </c>
      <c r="E19" s="566" t="s">
        <v>1747</v>
      </c>
      <c r="F19" s="566" t="s">
        <v>1747</v>
      </c>
      <c r="G19" s="567">
        <v>12</v>
      </c>
      <c r="H19" s="566">
        <v>60</v>
      </c>
      <c r="I19" s="567">
        <v>4.8</v>
      </c>
      <c r="J19" s="568">
        <f t="shared" si="1"/>
        <v>8.767199999999999</v>
      </c>
      <c r="K19" s="995"/>
      <c r="L19" s="964"/>
      <c r="M19" s="964"/>
      <c r="N19" s="964"/>
      <c r="O19" s="964"/>
      <c r="P19" s="964"/>
      <c r="Q19" s="964"/>
      <c r="R19" s="964"/>
      <c r="S19" s="996"/>
      <c r="T19" s="55">
        <f t="shared" si="2"/>
        <v>0</v>
      </c>
      <c r="U19" s="326">
        <f t="shared" si="3"/>
        <v>0</v>
      </c>
      <c r="V19" s="13">
        <f t="shared" si="4"/>
        <v>0</v>
      </c>
      <c r="W19" s="1574"/>
      <c r="X19" s="1575"/>
    </row>
    <row r="20" spans="2:24" ht="19.5" customHeight="1" x14ac:dyDescent="0.25">
      <c r="B20" s="593">
        <v>65219</v>
      </c>
      <c r="C20" s="570" t="s">
        <v>2832</v>
      </c>
      <c r="D20" s="565">
        <v>2</v>
      </c>
      <c r="E20" s="566">
        <v>2.25</v>
      </c>
      <c r="F20" s="566" t="s">
        <v>1747</v>
      </c>
      <c r="G20" s="567">
        <v>24</v>
      </c>
      <c r="H20" s="566">
        <v>85</v>
      </c>
      <c r="I20" s="567">
        <v>10.81</v>
      </c>
      <c r="J20" s="568">
        <f t="shared" si="1"/>
        <v>19.744465000000002</v>
      </c>
      <c r="K20" s="995"/>
      <c r="L20" s="964"/>
      <c r="M20" s="964"/>
      <c r="N20" s="964"/>
      <c r="O20" s="964"/>
      <c r="P20" s="964"/>
      <c r="Q20" s="964"/>
      <c r="R20" s="964"/>
      <c r="S20" s="996"/>
      <c r="T20" s="55">
        <f t="shared" si="2"/>
        <v>0</v>
      </c>
      <c r="U20" s="326">
        <f t="shared" si="3"/>
        <v>0</v>
      </c>
      <c r="V20" s="13">
        <f t="shared" si="4"/>
        <v>0</v>
      </c>
      <c r="W20" s="1574"/>
      <c r="X20" s="1575"/>
    </row>
    <row r="21" spans="2:24" ht="19.5" customHeight="1" x14ac:dyDescent="0.25">
      <c r="B21" s="593">
        <v>65220</v>
      </c>
      <c r="C21" s="570" t="s">
        <v>2833</v>
      </c>
      <c r="D21" s="565">
        <v>2</v>
      </c>
      <c r="E21" s="566">
        <v>2</v>
      </c>
      <c r="F21" s="566" t="s">
        <v>1747</v>
      </c>
      <c r="G21" s="567">
        <v>24</v>
      </c>
      <c r="H21" s="566">
        <v>91.65</v>
      </c>
      <c r="I21" s="567">
        <v>11.88</v>
      </c>
      <c r="J21" s="568">
        <f t="shared" si="1"/>
        <v>21.698820000000001</v>
      </c>
      <c r="K21" s="995"/>
      <c r="L21" s="964"/>
      <c r="M21" s="964"/>
      <c r="N21" s="964"/>
      <c r="O21" s="964"/>
      <c r="P21" s="964"/>
      <c r="Q21" s="964"/>
      <c r="R21" s="964"/>
      <c r="S21" s="996"/>
      <c r="T21" s="55">
        <f t="shared" si="2"/>
        <v>0</v>
      </c>
      <c r="U21" s="326">
        <f t="shared" si="3"/>
        <v>0</v>
      </c>
      <c r="V21" s="13">
        <f t="shared" si="4"/>
        <v>0</v>
      </c>
      <c r="W21" s="1574"/>
      <c r="X21" s="1575"/>
    </row>
    <row r="22" spans="2:24" ht="19.5" customHeight="1" thickBot="1" x14ac:dyDescent="0.3">
      <c r="B22" s="594">
        <v>65225</v>
      </c>
      <c r="C22" s="572" t="s">
        <v>2834</v>
      </c>
      <c r="D22" s="573">
        <v>2</v>
      </c>
      <c r="E22" s="574">
        <v>2.75</v>
      </c>
      <c r="F22" s="574" t="s">
        <v>1747</v>
      </c>
      <c r="G22" s="576">
        <v>25</v>
      </c>
      <c r="H22" s="574">
        <v>70.3</v>
      </c>
      <c r="I22" s="576">
        <v>9.25</v>
      </c>
      <c r="J22" s="577">
        <f t="shared" si="1"/>
        <v>16.895125</v>
      </c>
      <c r="K22" s="997"/>
      <c r="L22" s="998"/>
      <c r="M22" s="998"/>
      <c r="N22" s="998"/>
      <c r="O22" s="998"/>
      <c r="P22" s="998"/>
      <c r="Q22" s="998"/>
      <c r="R22" s="998"/>
      <c r="S22" s="999"/>
      <c r="T22" s="56">
        <f t="shared" si="2"/>
        <v>0</v>
      </c>
      <c r="U22" s="327">
        <f t="shared" si="3"/>
        <v>0</v>
      </c>
      <c r="V22" s="329">
        <f t="shared" si="4"/>
        <v>0</v>
      </c>
      <c r="W22" s="1576"/>
      <c r="X22" s="1577"/>
    </row>
    <row r="23" spans="2:24" ht="23.85" customHeight="1" x14ac:dyDescent="0.25">
      <c r="B23" s="1514" t="s">
        <v>1743</v>
      </c>
      <c r="C23" s="1515"/>
      <c r="D23" s="1515"/>
      <c r="E23" s="1515"/>
      <c r="F23" s="1515"/>
      <c r="G23" s="1515"/>
      <c r="H23" s="1515"/>
      <c r="I23" s="1515"/>
      <c r="J23" s="1515"/>
      <c r="K23" s="1515"/>
      <c r="L23" s="1515"/>
      <c r="M23" s="1515"/>
      <c r="N23" s="1515"/>
      <c r="O23" s="1515"/>
      <c r="P23" s="1515"/>
      <c r="Q23" s="1515"/>
      <c r="R23" s="1515"/>
      <c r="S23" s="1515"/>
      <c r="T23" s="1515"/>
      <c r="U23" s="1515"/>
      <c r="V23" s="1515"/>
      <c r="W23" s="1515"/>
      <c r="X23" s="1516"/>
    </row>
    <row r="24" spans="2:24" ht="23.85" customHeight="1" x14ac:dyDescent="0.25">
      <c r="B24" s="1514"/>
      <c r="C24" s="1515"/>
      <c r="D24" s="1515"/>
      <c r="E24" s="1515"/>
      <c r="F24" s="1515"/>
      <c r="G24" s="1515"/>
      <c r="H24" s="1515"/>
      <c r="I24" s="1515"/>
      <c r="J24" s="1515"/>
      <c r="K24" s="1515"/>
      <c r="L24" s="1515"/>
      <c r="M24" s="1515"/>
      <c r="N24" s="1515"/>
      <c r="O24" s="1515"/>
      <c r="P24" s="1515"/>
      <c r="Q24" s="1515"/>
      <c r="R24" s="1515"/>
      <c r="S24" s="1515"/>
      <c r="T24" s="1515"/>
      <c r="U24" s="1515"/>
      <c r="V24" s="1515"/>
      <c r="W24" s="1515"/>
      <c r="X24" s="1516"/>
    </row>
    <row r="25" spans="2:24" ht="0.75" customHeight="1" x14ac:dyDescent="0.25">
      <c r="B25" s="1514"/>
      <c r="C25" s="1515"/>
      <c r="D25" s="1515"/>
      <c r="E25" s="1515"/>
      <c r="F25" s="1515"/>
      <c r="G25" s="1515"/>
      <c r="H25" s="1515"/>
      <c r="I25" s="1515"/>
      <c r="J25" s="1515"/>
      <c r="K25" s="1515"/>
      <c r="L25" s="1515"/>
      <c r="M25" s="1515"/>
      <c r="N25" s="1515"/>
      <c r="O25" s="1515"/>
      <c r="P25" s="1515"/>
      <c r="Q25" s="1515"/>
      <c r="R25" s="1515"/>
      <c r="S25" s="1515"/>
      <c r="T25" s="1515"/>
      <c r="U25" s="1515"/>
      <c r="V25" s="1515"/>
      <c r="W25" s="1515"/>
      <c r="X25" s="1516"/>
    </row>
    <row r="26" spans="2:24" ht="33.75" customHeight="1" thickBot="1" x14ac:dyDescent="0.3">
      <c r="B26" s="1517"/>
      <c r="C26" s="1518"/>
      <c r="D26" s="1518"/>
      <c r="E26" s="1518"/>
      <c r="F26" s="1518"/>
      <c r="G26" s="1518"/>
      <c r="H26" s="1518"/>
      <c r="I26" s="1518"/>
      <c r="J26" s="1518"/>
      <c r="K26" s="1518"/>
      <c r="L26" s="1518"/>
      <c r="M26" s="1518"/>
      <c r="N26" s="1518"/>
      <c r="O26" s="1518"/>
      <c r="P26" s="1518"/>
      <c r="Q26" s="1518"/>
      <c r="R26" s="1518"/>
      <c r="S26" s="1518"/>
      <c r="T26" s="1518"/>
      <c r="U26" s="1518"/>
      <c r="V26" s="1518"/>
      <c r="W26" s="1518"/>
      <c r="X26" s="1519"/>
    </row>
    <row r="27" spans="2:24" ht="58.5" customHeight="1" thickTop="1" thickBot="1" x14ac:dyDescent="0.3">
      <c r="B27" s="1564"/>
      <c r="C27" s="1564"/>
      <c r="D27" s="1564"/>
      <c r="E27" s="1564"/>
      <c r="F27" s="1564"/>
      <c r="G27" s="1564"/>
      <c r="H27" s="1564"/>
      <c r="I27" s="1564"/>
      <c r="J27" s="1564"/>
      <c r="K27" s="1564"/>
      <c r="L27" s="1564"/>
      <c r="M27" s="1564"/>
      <c r="N27" s="1564"/>
      <c r="O27" s="1564"/>
      <c r="P27" s="1564"/>
      <c r="Q27" s="1564"/>
      <c r="R27" s="1564"/>
      <c r="S27" s="1564"/>
      <c r="T27" s="1564"/>
      <c r="U27" s="1564"/>
      <c r="V27" s="1564"/>
      <c r="W27" s="1564"/>
      <c r="X27" s="1564"/>
    </row>
    <row r="28" spans="2:24" ht="24" x14ac:dyDescent="0.4">
      <c r="C28" s="1546" t="s">
        <v>1744</v>
      </c>
      <c r="D28" s="1547"/>
      <c r="E28" s="1547"/>
      <c r="F28" s="1547"/>
      <c r="G28" s="1548"/>
    </row>
    <row r="29" spans="2:24" x14ac:dyDescent="0.25">
      <c r="C29" s="1549"/>
      <c r="D29" s="1550"/>
      <c r="E29" s="1550"/>
      <c r="F29" s="1550"/>
      <c r="G29" s="1551"/>
    </row>
    <row r="30" spans="2:24" x14ac:dyDescent="0.25">
      <c r="C30" s="1552"/>
      <c r="D30" s="1553"/>
      <c r="E30" s="1553"/>
      <c r="F30" s="1553"/>
      <c r="G30" s="1554"/>
    </row>
    <row r="31" spans="2:24" x14ac:dyDescent="0.25">
      <c r="C31" s="1552"/>
      <c r="D31" s="1553"/>
      <c r="E31" s="1553"/>
      <c r="F31" s="1553"/>
      <c r="G31" s="1554"/>
    </row>
    <row r="32" spans="2:24" ht="15.75" thickBot="1" x14ac:dyDescent="0.3">
      <c r="C32" s="1555"/>
      <c r="D32" s="1556"/>
      <c r="E32" s="1556"/>
      <c r="F32" s="1556"/>
      <c r="G32" s="1557"/>
    </row>
  </sheetData>
  <sheetProtection formatCells="0" formatColumns="0" formatRows="0" insertColumns="0" insertRows="0" insertHyperlinks="0" deleteRows="0" sort="0" autoFilter="0"/>
  <mergeCells count="29">
    <mergeCell ref="A1:Y1"/>
    <mergeCell ref="C28:G28"/>
    <mergeCell ref="C29:G32"/>
    <mergeCell ref="B2:P2"/>
    <mergeCell ref="Q2:X4"/>
    <mergeCell ref="B3:P3"/>
    <mergeCell ref="B4:C4"/>
    <mergeCell ref="D4:J4"/>
    <mergeCell ref="K4:M4"/>
    <mergeCell ref="B10:X10"/>
    <mergeCell ref="B11:X11"/>
    <mergeCell ref="W15:X22"/>
    <mergeCell ref="B23:X24"/>
    <mergeCell ref="B25:X26"/>
    <mergeCell ref="B8:B9"/>
    <mergeCell ref="E8:J8"/>
    <mergeCell ref="L8:Q8"/>
    <mergeCell ref="B27:X27"/>
    <mergeCell ref="N4:P4"/>
    <mergeCell ref="B5:X5"/>
    <mergeCell ref="B6:X6"/>
    <mergeCell ref="B7:J7"/>
    <mergeCell ref="L7:N7"/>
    <mergeCell ref="O7:R7"/>
    <mergeCell ref="T7:X7"/>
    <mergeCell ref="L9:Q9"/>
    <mergeCell ref="S9:X9"/>
    <mergeCell ref="S8:X8"/>
    <mergeCell ref="E9:J9"/>
  </mergeCells>
  <conditionalFormatting sqref="B15:B24">
    <cfRule type="duplicateValues" dxfId="29" priority="87"/>
  </conditionalFormatting>
  <pageMargins left="0.25" right="0.25" top="0.75" bottom="0.75" header="0.3" footer="0.3"/>
  <pageSetup scale="38"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70297-9671-4551-A828-C3080D899EC8}">
  <sheetPr codeName="Sheet77">
    <pageSetUpPr fitToPage="1"/>
  </sheetPr>
  <dimension ref="A1:Y54"/>
  <sheetViews>
    <sheetView showGridLines="0" topLeftCell="A11"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t="s">
        <v>1807</v>
      </c>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100912</v>
      </c>
      <c r="L7" s="1542" t="s">
        <v>1681</v>
      </c>
      <c r="M7" s="1542"/>
      <c r="N7" s="1542"/>
      <c r="O7" s="1543" t="s">
        <v>2835</v>
      </c>
      <c r="P7" s="1578"/>
      <c r="Q7" s="1578"/>
      <c r="R7" s="1578"/>
      <c r="S7" s="578">
        <v>0.27210000000000001</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SUM(U15:U44)</f>
        <v>0</v>
      </c>
      <c r="D9" s="353" t="s">
        <v>1737</v>
      </c>
      <c r="E9" s="1778"/>
      <c r="F9" s="1779"/>
      <c r="G9" s="1779"/>
      <c r="H9" s="1779"/>
      <c r="I9" s="1779"/>
      <c r="J9" s="1779"/>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SUM(K15:K76)</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x14ac:dyDescent="0.25">
      <c r="B15" s="590">
        <v>577</v>
      </c>
      <c r="C15" s="591" t="s">
        <v>2836</v>
      </c>
      <c r="D15" s="559" t="s">
        <v>1747</v>
      </c>
      <c r="E15" s="560">
        <v>2</v>
      </c>
      <c r="F15" s="560" t="s">
        <v>1747</v>
      </c>
      <c r="G15" s="561">
        <v>23.44</v>
      </c>
      <c r="H15" s="560">
        <v>150</v>
      </c>
      <c r="I15" s="561">
        <v>2.5</v>
      </c>
      <c r="J15" s="580">
        <f t="shared" ref="J15:J44" si="1">$S$7*I15</f>
        <v>0.68025000000000002</v>
      </c>
      <c r="K15" s="993"/>
      <c r="L15" s="979"/>
      <c r="M15" s="979"/>
      <c r="N15" s="979"/>
      <c r="O15" s="979"/>
      <c r="P15" s="979"/>
      <c r="Q15" s="979"/>
      <c r="R15" s="979"/>
      <c r="S15" s="994"/>
      <c r="T15" s="54">
        <f t="shared" ref="T15:T44" si="2">SUM(K15:S15)</f>
        <v>0</v>
      </c>
      <c r="U15" s="325">
        <f t="shared" ref="U15:U44" si="3">T15*I15</f>
        <v>0</v>
      </c>
      <c r="V15" s="328">
        <f t="shared" ref="V15:V44" si="4">U15*$S$7</f>
        <v>0</v>
      </c>
      <c r="W15" s="1572" t="s">
        <v>1695</v>
      </c>
      <c r="X15" s="1573"/>
    </row>
    <row r="16" spans="1:25" ht="19.5" customHeight="1" x14ac:dyDescent="0.25">
      <c r="B16" s="592">
        <v>828</v>
      </c>
      <c r="C16" s="570" t="s">
        <v>2837</v>
      </c>
      <c r="D16" s="565" t="s">
        <v>1747</v>
      </c>
      <c r="E16" s="566">
        <v>1</v>
      </c>
      <c r="F16" s="566" t="s">
        <v>1747</v>
      </c>
      <c r="G16" s="567">
        <v>12</v>
      </c>
      <c r="H16" s="566">
        <v>192</v>
      </c>
      <c r="I16" s="567">
        <v>7.05</v>
      </c>
      <c r="J16" s="568">
        <f t="shared" si="1"/>
        <v>1.9183049999999999</v>
      </c>
      <c r="K16" s="995"/>
      <c r="L16" s="964"/>
      <c r="M16" s="964"/>
      <c r="N16" s="964"/>
      <c r="O16" s="964"/>
      <c r="P16" s="964"/>
      <c r="Q16" s="964"/>
      <c r="R16" s="964"/>
      <c r="S16" s="996"/>
      <c r="T16" s="55">
        <f t="shared" si="2"/>
        <v>0</v>
      </c>
      <c r="U16" s="326">
        <f t="shared" si="3"/>
        <v>0</v>
      </c>
      <c r="V16" s="13">
        <f t="shared" si="4"/>
        <v>0</v>
      </c>
      <c r="W16" s="1574"/>
      <c r="X16" s="1575"/>
    </row>
    <row r="17" spans="2:24" ht="37.5" customHeight="1" x14ac:dyDescent="0.25">
      <c r="B17" s="593">
        <v>3593</v>
      </c>
      <c r="C17" s="570" t="s">
        <v>2838</v>
      </c>
      <c r="D17" s="565" t="s">
        <v>1747</v>
      </c>
      <c r="E17" s="566">
        <v>1</v>
      </c>
      <c r="F17" s="566" t="s">
        <v>1747</v>
      </c>
      <c r="G17" s="567">
        <v>12.75</v>
      </c>
      <c r="H17" s="566">
        <v>120</v>
      </c>
      <c r="I17" s="567">
        <v>3.95</v>
      </c>
      <c r="J17" s="568">
        <f t="shared" si="1"/>
        <v>1.0747950000000002</v>
      </c>
      <c r="K17" s="995"/>
      <c r="L17" s="964"/>
      <c r="M17" s="964"/>
      <c r="N17" s="964"/>
      <c r="O17" s="964"/>
      <c r="P17" s="964"/>
      <c r="Q17" s="964"/>
      <c r="R17" s="964"/>
      <c r="S17" s="996"/>
      <c r="T17" s="55">
        <f t="shared" si="2"/>
        <v>0</v>
      </c>
      <c r="U17" s="326">
        <f t="shared" si="3"/>
        <v>0</v>
      </c>
      <c r="V17" s="13">
        <f t="shared" si="4"/>
        <v>0</v>
      </c>
      <c r="W17" s="1574"/>
      <c r="X17" s="1575"/>
    </row>
    <row r="18" spans="2:24" ht="19.5" customHeight="1" x14ac:dyDescent="0.25">
      <c r="B18" s="593">
        <v>4300</v>
      </c>
      <c r="C18" s="570" t="s">
        <v>2839</v>
      </c>
      <c r="D18" s="565" t="s">
        <v>1747</v>
      </c>
      <c r="E18" s="566">
        <v>1.25</v>
      </c>
      <c r="F18" s="566" t="s">
        <v>1747</v>
      </c>
      <c r="G18" s="567">
        <v>22.5</v>
      </c>
      <c r="H18" s="566">
        <v>240</v>
      </c>
      <c r="I18" s="567">
        <v>8.4</v>
      </c>
      <c r="J18" s="568">
        <f t="shared" si="1"/>
        <v>2.2856400000000003</v>
      </c>
      <c r="K18" s="995"/>
      <c r="L18" s="964"/>
      <c r="M18" s="964"/>
      <c r="N18" s="964"/>
      <c r="O18" s="964"/>
      <c r="P18" s="964"/>
      <c r="Q18" s="964"/>
      <c r="R18" s="964"/>
      <c r="S18" s="996"/>
      <c r="T18" s="55">
        <f t="shared" si="2"/>
        <v>0</v>
      </c>
      <c r="U18" s="326">
        <f t="shared" si="3"/>
        <v>0</v>
      </c>
      <c r="V18" s="13">
        <f t="shared" si="4"/>
        <v>0</v>
      </c>
      <c r="W18" s="1574"/>
      <c r="X18" s="1575"/>
    </row>
    <row r="19" spans="2:24" ht="19.5" customHeight="1" x14ac:dyDescent="0.25">
      <c r="B19" s="593">
        <v>5295</v>
      </c>
      <c r="C19" s="570" t="s">
        <v>2840</v>
      </c>
      <c r="D19" s="565" t="s">
        <v>1747</v>
      </c>
      <c r="E19" s="566">
        <v>1.5</v>
      </c>
      <c r="F19" s="566" t="s">
        <v>1747</v>
      </c>
      <c r="G19" s="567">
        <v>23.63</v>
      </c>
      <c r="H19" s="566">
        <v>180</v>
      </c>
      <c r="I19" s="567">
        <v>8.06</v>
      </c>
      <c r="J19" s="568">
        <f t="shared" si="1"/>
        <v>2.1931260000000004</v>
      </c>
      <c r="K19" s="995"/>
      <c r="L19" s="964"/>
      <c r="M19" s="964"/>
      <c r="N19" s="964"/>
      <c r="O19" s="964"/>
      <c r="P19" s="964"/>
      <c r="Q19" s="964"/>
      <c r="R19" s="964"/>
      <c r="S19" s="996"/>
      <c r="T19" s="55">
        <f t="shared" si="2"/>
        <v>0</v>
      </c>
      <c r="U19" s="326">
        <f t="shared" si="3"/>
        <v>0</v>
      </c>
      <c r="V19" s="13">
        <f t="shared" si="4"/>
        <v>0</v>
      </c>
      <c r="W19" s="1574"/>
      <c r="X19" s="1575"/>
    </row>
    <row r="20" spans="2:24" ht="19.5" customHeight="1" x14ac:dyDescent="0.25">
      <c r="B20" s="593">
        <v>6063</v>
      </c>
      <c r="C20" s="570" t="s">
        <v>2841</v>
      </c>
      <c r="D20" s="565" t="s">
        <v>1747</v>
      </c>
      <c r="E20" s="566">
        <v>2.25</v>
      </c>
      <c r="F20" s="566" t="s">
        <v>1747</v>
      </c>
      <c r="G20" s="567">
        <v>33</v>
      </c>
      <c r="H20" s="566">
        <v>240</v>
      </c>
      <c r="I20" s="567">
        <v>7.8</v>
      </c>
      <c r="J20" s="568">
        <f t="shared" si="1"/>
        <v>2.1223800000000002</v>
      </c>
      <c r="K20" s="995"/>
      <c r="L20" s="964"/>
      <c r="M20" s="964"/>
      <c r="N20" s="964"/>
      <c r="O20" s="964"/>
      <c r="P20" s="964"/>
      <c r="Q20" s="964"/>
      <c r="R20" s="964"/>
      <c r="S20" s="996"/>
      <c r="T20" s="55">
        <f t="shared" si="2"/>
        <v>0</v>
      </c>
      <c r="U20" s="326">
        <f t="shared" si="3"/>
        <v>0</v>
      </c>
      <c r="V20" s="13">
        <f t="shared" si="4"/>
        <v>0</v>
      </c>
      <c r="W20" s="1574"/>
      <c r="X20" s="1575"/>
    </row>
    <row r="21" spans="2:24" ht="19.5" customHeight="1" x14ac:dyDescent="0.25">
      <c r="B21" s="593">
        <v>7816</v>
      </c>
      <c r="C21" s="570" t="s">
        <v>2842</v>
      </c>
      <c r="D21" s="565" t="s">
        <v>1747</v>
      </c>
      <c r="E21" s="566">
        <v>2</v>
      </c>
      <c r="F21" s="566" t="s">
        <v>1747</v>
      </c>
      <c r="G21" s="567">
        <v>21.88</v>
      </c>
      <c r="H21" s="566">
        <v>140</v>
      </c>
      <c r="I21" s="567">
        <v>5.63</v>
      </c>
      <c r="J21" s="568">
        <f t="shared" si="1"/>
        <v>1.5319229999999999</v>
      </c>
      <c r="K21" s="995"/>
      <c r="L21" s="964"/>
      <c r="M21" s="964"/>
      <c r="N21" s="964"/>
      <c r="O21" s="964"/>
      <c r="P21" s="964"/>
      <c r="Q21" s="964"/>
      <c r="R21" s="964"/>
      <c r="S21" s="996"/>
      <c r="T21" s="55">
        <f t="shared" si="2"/>
        <v>0</v>
      </c>
      <c r="U21" s="326">
        <f t="shared" si="3"/>
        <v>0</v>
      </c>
      <c r="V21" s="13">
        <f t="shared" si="4"/>
        <v>0</v>
      </c>
      <c r="W21" s="1574"/>
      <c r="X21" s="1575"/>
    </row>
    <row r="22" spans="2:24" ht="34.5" customHeight="1" x14ac:dyDescent="0.25">
      <c r="B22" s="593">
        <v>8202</v>
      </c>
      <c r="C22" s="570" t="s">
        <v>2843</v>
      </c>
      <c r="D22" s="565" t="s">
        <v>1747</v>
      </c>
      <c r="E22" s="566">
        <v>1</v>
      </c>
      <c r="F22" s="566" t="s">
        <v>1747</v>
      </c>
      <c r="G22" s="567">
        <v>12.75</v>
      </c>
      <c r="H22" s="566">
        <v>120</v>
      </c>
      <c r="I22" s="567">
        <v>4.47</v>
      </c>
      <c r="J22" s="568">
        <f t="shared" si="1"/>
        <v>1.2162869999999999</v>
      </c>
      <c r="K22" s="995"/>
      <c r="L22" s="964"/>
      <c r="M22" s="964"/>
      <c r="N22" s="964"/>
      <c r="O22" s="964"/>
      <c r="P22" s="964"/>
      <c r="Q22" s="964"/>
      <c r="R22" s="964"/>
      <c r="S22" s="996"/>
      <c r="T22" s="55">
        <f t="shared" si="2"/>
        <v>0</v>
      </c>
      <c r="U22" s="326">
        <f t="shared" si="3"/>
        <v>0</v>
      </c>
      <c r="V22" s="13">
        <f t="shared" si="4"/>
        <v>0</v>
      </c>
      <c r="W22" s="1574"/>
      <c r="X22" s="1575"/>
    </row>
    <row r="23" spans="2:24" ht="19.5" customHeight="1" x14ac:dyDescent="0.25">
      <c r="B23" s="593">
        <v>8221</v>
      </c>
      <c r="C23" s="570" t="s">
        <v>2844</v>
      </c>
      <c r="D23" s="565" t="s">
        <v>1747</v>
      </c>
      <c r="E23" s="566">
        <v>2</v>
      </c>
      <c r="F23" s="566" t="s">
        <v>1747</v>
      </c>
      <c r="G23" s="567">
        <v>18.75</v>
      </c>
      <c r="H23" s="566">
        <v>120</v>
      </c>
      <c r="I23" s="567">
        <v>7.88</v>
      </c>
      <c r="J23" s="568">
        <f t="shared" si="1"/>
        <v>2.1441479999999999</v>
      </c>
      <c r="K23" s="995"/>
      <c r="L23" s="964"/>
      <c r="M23" s="964"/>
      <c r="N23" s="964"/>
      <c r="O23" s="964"/>
      <c r="P23" s="964"/>
      <c r="Q23" s="964"/>
      <c r="R23" s="964"/>
      <c r="S23" s="996"/>
      <c r="T23" s="55">
        <f t="shared" si="2"/>
        <v>0</v>
      </c>
      <c r="U23" s="326">
        <f t="shared" si="3"/>
        <v>0</v>
      </c>
      <c r="V23" s="13">
        <f t="shared" si="4"/>
        <v>0</v>
      </c>
      <c r="W23" s="1574"/>
      <c r="X23" s="1575"/>
    </row>
    <row r="24" spans="2:24" ht="32.25" customHeight="1" x14ac:dyDescent="0.25">
      <c r="B24" s="593">
        <v>8733</v>
      </c>
      <c r="C24" s="570" t="s">
        <v>2845</v>
      </c>
      <c r="D24" s="565" t="s">
        <v>1747</v>
      </c>
      <c r="E24" s="566">
        <v>2</v>
      </c>
      <c r="F24" s="566" t="s">
        <v>1747</v>
      </c>
      <c r="G24" s="567">
        <v>17.329999999999998</v>
      </c>
      <c r="H24" s="566">
        <v>126</v>
      </c>
      <c r="I24" s="567">
        <v>4.32</v>
      </c>
      <c r="J24" s="568">
        <f t="shared" si="1"/>
        <v>1.1754720000000001</v>
      </c>
      <c r="K24" s="995"/>
      <c r="L24" s="964"/>
      <c r="M24" s="964"/>
      <c r="N24" s="964"/>
      <c r="O24" s="964"/>
      <c r="P24" s="964"/>
      <c r="Q24" s="964"/>
      <c r="R24" s="964"/>
      <c r="S24" s="996"/>
      <c r="T24" s="55">
        <f t="shared" si="2"/>
        <v>0</v>
      </c>
      <c r="U24" s="326">
        <f t="shared" si="3"/>
        <v>0</v>
      </c>
      <c r="V24" s="13">
        <f t="shared" si="4"/>
        <v>0</v>
      </c>
      <c r="W24" s="1574"/>
      <c r="X24" s="1575"/>
    </row>
    <row r="25" spans="2:24" ht="19.5" customHeight="1" x14ac:dyDescent="0.25">
      <c r="B25" s="593">
        <v>10988</v>
      </c>
      <c r="C25" s="570" t="s">
        <v>2846</v>
      </c>
      <c r="D25" s="565" t="s">
        <v>1747</v>
      </c>
      <c r="E25" s="566">
        <v>1</v>
      </c>
      <c r="F25" s="566" t="s">
        <v>1747</v>
      </c>
      <c r="G25" s="567">
        <v>22.5</v>
      </c>
      <c r="H25" s="566">
        <v>288</v>
      </c>
      <c r="I25" s="567">
        <v>9.94</v>
      </c>
      <c r="J25" s="568">
        <f t="shared" si="1"/>
        <v>2.7046739999999998</v>
      </c>
      <c r="K25" s="995"/>
      <c r="L25" s="964"/>
      <c r="M25" s="964"/>
      <c r="N25" s="964"/>
      <c r="O25" s="964"/>
      <c r="P25" s="964"/>
      <c r="Q25" s="964"/>
      <c r="R25" s="964"/>
      <c r="S25" s="996"/>
      <c r="T25" s="55">
        <f t="shared" si="2"/>
        <v>0</v>
      </c>
      <c r="U25" s="326">
        <f t="shared" si="3"/>
        <v>0</v>
      </c>
      <c r="V25" s="13">
        <f t="shared" si="4"/>
        <v>0</v>
      </c>
      <c r="W25" s="1574"/>
      <c r="X25" s="1575"/>
    </row>
    <row r="26" spans="2:24" ht="19.5" customHeight="1" x14ac:dyDescent="0.25">
      <c r="B26" s="593">
        <v>11108</v>
      </c>
      <c r="C26" s="570" t="s">
        <v>2847</v>
      </c>
      <c r="D26" s="565" t="s">
        <v>1747</v>
      </c>
      <c r="E26" s="566">
        <v>2</v>
      </c>
      <c r="F26" s="566" t="s">
        <v>1747</v>
      </c>
      <c r="G26" s="567">
        <v>33.75</v>
      </c>
      <c r="H26" s="566">
        <v>240</v>
      </c>
      <c r="I26" s="567">
        <v>16.559999999999999</v>
      </c>
      <c r="J26" s="568">
        <f t="shared" si="1"/>
        <v>4.5059759999999995</v>
      </c>
      <c r="K26" s="995"/>
      <c r="L26" s="964"/>
      <c r="M26" s="964"/>
      <c r="N26" s="964"/>
      <c r="O26" s="964"/>
      <c r="P26" s="964"/>
      <c r="Q26" s="964"/>
      <c r="R26" s="964"/>
      <c r="S26" s="996"/>
      <c r="T26" s="55">
        <f t="shared" si="2"/>
        <v>0</v>
      </c>
      <c r="U26" s="326">
        <f t="shared" si="3"/>
        <v>0</v>
      </c>
      <c r="V26" s="13">
        <f t="shared" si="4"/>
        <v>0</v>
      </c>
      <c r="W26" s="1574"/>
      <c r="X26" s="1575"/>
    </row>
    <row r="27" spans="2:24" ht="19.5" customHeight="1" x14ac:dyDescent="0.25">
      <c r="B27" s="593">
        <v>11782</v>
      </c>
      <c r="C27" s="570" t="s">
        <v>2848</v>
      </c>
      <c r="D27" s="565" t="s">
        <v>1747</v>
      </c>
      <c r="E27" s="566">
        <v>2</v>
      </c>
      <c r="F27" s="566" t="s">
        <v>1747</v>
      </c>
      <c r="G27" s="567">
        <v>27</v>
      </c>
      <c r="H27" s="566">
        <v>180</v>
      </c>
      <c r="I27" s="567">
        <v>13.22</v>
      </c>
      <c r="J27" s="568">
        <f t="shared" si="1"/>
        <v>3.5971620000000004</v>
      </c>
      <c r="K27" s="995"/>
      <c r="L27" s="964"/>
      <c r="M27" s="964"/>
      <c r="N27" s="964"/>
      <c r="O27" s="964"/>
      <c r="P27" s="964"/>
      <c r="Q27" s="964"/>
      <c r="R27" s="964"/>
      <c r="S27" s="996"/>
      <c r="T27" s="55">
        <f t="shared" si="2"/>
        <v>0</v>
      </c>
      <c r="U27" s="326">
        <f t="shared" si="3"/>
        <v>0</v>
      </c>
      <c r="V27" s="13">
        <f t="shared" si="4"/>
        <v>0</v>
      </c>
      <c r="W27" s="1574"/>
      <c r="X27" s="1575"/>
    </row>
    <row r="28" spans="2:24" ht="32.25" customHeight="1" x14ac:dyDescent="0.25">
      <c r="B28" s="593">
        <v>12194</v>
      </c>
      <c r="C28" s="570" t="s">
        <v>2849</v>
      </c>
      <c r="D28" s="565" t="s">
        <v>1747</v>
      </c>
      <c r="E28" s="566">
        <v>1</v>
      </c>
      <c r="F28" s="566" t="s">
        <v>1747</v>
      </c>
      <c r="G28" s="567">
        <v>18.75</v>
      </c>
      <c r="H28" s="566">
        <v>250</v>
      </c>
      <c r="I28" s="567">
        <v>9.2799999999999994</v>
      </c>
      <c r="J28" s="568">
        <f t="shared" si="1"/>
        <v>2.5250879999999998</v>
      </c>
      <c r="K28" s="995"/>
      <c r="L28" s="964"/>
      <c r="M28" s="964"/>
      <c r="N28" s="964"/>
      <c r="O28" s="964"/>
      <c r="P28" s="964"/>
      <c r="Q28" s="964"/>
      <c r="R28" s="964"/>
      <c r="S28" s="996"/>
      <c r="T28" s="55">
        <f t="shared" si="2"/>
        <v>0</v>
      </c>
      <c r="U28" s="326">
        <f t="shared" si="3"/>
        <v>0</v>
      </c>
      <c r="V28" s="13">
        <f t="shared" si="4"/>
        <v>0</v>
      </c>
      <c r="W28" s="1574"/>
      <c r="X28" s="1575"/>
    </row>
    <row r="29" spans="2:24" ht="19.5" customHeight="1" x14ac:dyDescent="0.25">
      <c r="B29" s="593">
        <v>13457</v>
      </c>
      <c r="C29" s="570" t="s">
        <v>2850</v>
      </c>
      <c r="D29" s="565" t="s">
        <v>1747</v>
      </c>
      <c r="E29" s="566">
        <v>2</v>
      </c>
      <c r="F29" s="566" t="s">
        <v>1747</v>
      </c>
      <c r="G29" s="567">
        <v>29.58</v>
      </c>
      <c r="H29" s="566">
        <v>182</v>
      </c>
      <c r="I29" s="567">
        <v>11.67</v>
      </c>
      <c r="J29" s="568">
        <f t="shared" si="1"/>
        <v>3.1754069999999999</v>
      </c>
      <c r="K29" s="995"/>
      <c r="L29" s="964"/>
      <c r="M29" s="964"/>
      <c r="N29" s="964"/>
      <c r="O29" s="964"/>
      <c r="P29" s="964"/>
      <c r="Q29" s="964"/>
      <c r="R29" s="964"/>
      <c r="S29" s="996"/>
      <c r="T29" s="55">
        <f t="shared" si="2"/>
        <v>0</v>
      </c>
      <c r="U29" s="326">
        <f t="shared" si="3"/>
        <v>0</v>
      </c>
      <c r="V29" s="13">
        <f t="shared" si="4"/>
        <v>0</v>
      </c>
      <c r="W29" s="1574"/>
      <c r="X29" s="1575"/>
    </row>
    <row r="30" spans="2:24" ht="30.75" customHeight="1" x14ac:dyDescent="0.25">
      <c r="B30" s="901">
        <v>13862</v>
      </c>
      <c r="C30" s="570" t="s">
        <v>2851</v>
      </c>
      <c r="D30" s="565" t="s">
        <v>1747</v>
      </c>
      <c r="E30" s="566">
        <v>2</v>
      </c>
      <c r="F30" s="566" t="s">
        <v>1747</v>
      </c>
      <c r="G30" s="567">
        <v>17.329999999999998</v>
      </c>
      <c r="H30" s="566">
        <v>126</v>
      </c>
      <c r="I30" s="567">
        <v>4.33</v>
      </c>
      <c r="J30" s="568">
        <f t="shared" si="1"/>
        <v>1.178193</v>
      </c>
      <c r="K30" s="995"/>
      <c r="L30" s="964"/>
      <c r="M30" s="964"/>
      <c r="N30" s="964"/>
      <c r="O30" s="964"/>
      <c r="P30" s="964"/>
      <c r="Q30" s="964"/>
      <c r="R30" s="964"/>
      <c r="S30" s="996"/>
      <c r="T30" s="55">
        <f t="shared" si="2"/>
        <v>0</v>
      </c>
      <c r="U30" s="326">
        <f t="shared" si="3"/>
        <v>0</v>
      </c>
      <c r="V30" s="13">
        <f t="shared" si="4"/>
        <v>0</v>
      </c>
      <c r="W30" s="1574"/>
      <c r="X30" s="1575"/>
    </row>
    <row r="31" spans="2:24" ht="19.5" customHeight="1" x14ac:dyDescent="0.25">
      <c r="B31" s="902">
        <v>13918</v>
      </c>
      <c r="C31" s="570" t="s">
        <v>2852</v>
      </c>
      <c r="D31" s="565" t="s">
        <v>1747</v>
      </c>
      <c r="E31" s="566">
        <v>2</v>
      </c>
      <c r="F31" s="566" t="s">
        <v>1747</v>
      </c>
      <c r="G31" s="567">
        <v>25</v>
      </c>
      <c r="H31" s="566">
        <v>160</v>
      </c>
      <c r="I31" s="567">
        <v>11.56</v>
      </c>
      <c r="J31" s="568">
        <f t="shared" si="1"/>
        <v>3.1454760000000004</v>
      </c>
      <c r="K31" s="995"/>
      <c r="L31" s="964"/>
      <c r="M31" s="964"/>
      <c r="N31" s="964"/>
      <c r="O31" s="964"/>
      <c r="P31" s="964"/>
      <c r="Q31" s="964"/>
      <c r="R31" s="964"/>
      <c r="S31" s="996"/>
      <c r="T31" s="55">
        <f t="shared" si="2"/>
        <v>0</v>
      </c>
      <c r="U31" s="326">
        <f t="shared" si="3"/>
        <v>0</v>
      </c>
      <c r="V31" s="13">
        <f t="shared" si="4"/>
        <v>0</v>
      </c>
      <c r="W31" s="1574"/>
      <c r="X31" s="1575"/>
    </row>
    <row r="32" spans="2:24" ht="19.5" customHeight="1" x14ac:dyDescent="0.25">
      <c r="B32" s="593">
        <v>13940</v>
      </c>
      <c r="C32" s="570" t="s">
        <v>2853</v>
      </c>
      <c r="D32" s="565" t="s">
        <v>1747</v>
      </c>
      <c r="E32" s="566">
        <v>2</v>
      </c>
      <c r="F32" s="566" t="s">
        <v>1747</v>
      </c>
      <c r="G32" s="567">
        <v>22.75</v>
      </c>
      <c r="H32" s="566">
        <v>140</v>
      </c>
      <c r="I32" s="567">
        <v>9.85</v>
      </c>
      <c r="J32" s="568">
        <f t="shared" si="1"/>
        <v>2.6801849999999998</v>
      </c>
      <c r="K32" s="995"/>
      <c r="L32" s="964"/>
      <c r="M32" s="964"/>
      <c r="N32" s="964"/>
      <c r="O32" s="964"/>
      <c r="P32" s="964"/>
      <c r="Q32" s="964"/>
      <c r="R32" s="964"/>
      <c r="S32" s="996"/>
      <c r="T32" s="55">
        <f t="shared" si="2"/>
        <v>0</v>
      </c>
      <c r="U32" s="326">
        <f t="shared" si="3"/>
        <v>0</v>
      </c>
      <c r="V32" s="13">
        <f t="shared" si="4"/>
        <v>0</v>
      </c>
      <c r="W32" s="1574"/>
      <c r="X32" s="1575"/>
    </row>
    <row r="33" spans="2:24" ht="19.5" customHeight="1" x14ac:dyDescent="0.25">
      <c r="B33" s="592">
        <v>14006</v>
      </c>
      <c r="C33" s="570" t="s">
        <v>2854</v>
      </c>
      <c r="D33" s="565" t="s">
        <v>1747</v>
      </c>
      <c r="E33" s="566">
        <v>2</v>
      </c>
      <c r="F33" s="566" t="s">
        <v>1747</v>
      </c>
      <c r="G33" s="567">
        <v>19.13</v>
      </c>
      <c r="H33" s="566">
        <v>144</v>
      </c>
      <c r="I33" s="567">
        <v>10.49</v>
      </c>
      <c r="J33" s="568">
        <f t="shared" si="1"/>
        <v>2.8543290000000003</v>
      </c>
      <c r="K33" s="995"/>
      <c r="L33" s="964"/>
      <c r="M33" s="964"/>
      <c r="N33" s="964"/>
      <c r="O33" s="964"/>
      <c r="P33" s="964"/>
      <c r="Q33" s="964"/>
      <c r="R33" s="964"/>
      <c r="S33" s="996"/>
      <c r="T33" s="55">
        <f t="shared" si="2"/>
        <v>0</v>
      </c>
      <c r="U33" s="326">
        <f t="shared" si="3"/>
        <v>0</v>
      </c>
      <c r="V33" s="13">
        <f t="shared" si="4"/>
        <v>0</v>
      </c>
      <c r="W33" s="1574"/>
      <c r="X33" s="1575"/>
    </row>
    <row r="34" spans="2:24" ht="19.5" customHeight="1" x14ac:dyDescent="0.25">
      <c r="B34" s="593">
        <v>16206</v>
      </c>
      <c r="C34" s="570" t="s">
        <v>2855</v>
      </c>
      <c r="D34" s="565" t="s">
        <v>1747</v>
      </c>
      <c r="E34" s="566">
        <v>1</v>
      </c>
      <c r="F34" s="566" t="s">
        <v>1747</v>
      </c>
      <c r="G34" s="567">
        <v>21</v>
      </c>
      <c r="H34" s="566">
        <v>240</v>
      </c>
      <c r="I34" s="567">
        <v>9.18</v>
      </c>
      <c r="J34" s="568">
        <f t="shared" si="1"/>
        <v>2.497878</v>
      </c>
      <c r="K34" s="995"/>
      <c r="L34" s="964"/>
      <c r="M34" s="964"/>
      <c r="N34" s="964"/>
      <c r="O34" s="964"/>
      <c r="P34" s="964"/>
      <c r="Q34" s="964"/>
      <c r="R34" s="964"/>
      <c r="S34" s="996"/>
      <c r="T34" s="55">
        <f t="shared" si="2"/>
        <v>0</v>
      </c>
      <c r="U34" s="326">
        <f t="shared" si="3"/>
        <v>0</v>
      </c>
      <c r="V34" s="13">
        <f t="shared" si="4"/>
        <v>0</v>
      </c>
      <c r="W34" s="1574"/>
      <c r="X34" s="1575"/>
    </row>
    <row r="35" spans="2:24" ht="19.5" customHeight="1" x14ac:dyDescent="0.25">
      <c r="B35" s="592">
        <v>16387</v>
      </c>
      <c r="C35" s="570" t="s">
        <v>2856</v>
      </c>
      <c r="D35" s="565" t="s">
        <v>1747</v>
      </c>
      <c r="E35" s="566">
        <v>5.75</v>
      </c>
      <c r="F35" s="566" t="s">
        <v>1747</v>
      </c>
      <c r="G35" s="567">
        <v>33</v>
      </c>
      <c r="H35" s="566">
        <v>96</v>
      </c>
      <c r="I35" s="567">
        <v>16.68</v>
      </c>
      <c r="J35" s="568">
        <f t="shared" si="1"/>
        <v>4.5386280000000001</v>
      </c>
      <c r="K35" s="995"/>
      <c r="L35" s="964"/>
      <c r="M35" s="964"/>
      <c r="N35" s="964"/>
      <c r="O35" s="964"/>
      <c r="P35" s="964"/>
      <c r="Q35" s="964"/>
      <c r="R35" s="964"/>
      <c r="S35" s="996"/>
      <c r="T35" s="55">
        <f t="shared" si="2"/>
        <v>0</v>
      </c>
      <c r="U35" s="326">
        <f t="shared" si="3"/>
        <v>0</v>
      </c>
      <c r="V35" s="13">
        <f t="shared" si="4"/>
        <v>0</v>
      </c>
      <c r="W35" s="1574"/>
      <c r="X35" s="1575"/>
    </row>
    <row r="36" spans="2:24" ht="30.75" customHeight="1" x14ac:dyDescent="0.25">
      <c r="B36" s="593">
        <v>17015</v>
      </c>
      <c r="C36" s="570" t="s">
        <v>2857</v>
      </c>
      <c r="D36" s="565" t="s">
        <v>1747</v>
      </c>
      <c r="E36" s="566">
        <v>2</v>
      </c>
      <c r="F36" s="566" t="s">
        <v>1747</v>
      </c>
      <c r="G36" s="567">
        <v>26.88</v>
      </c>
      <c r="H36" s="566">
        <v>160</v>
      </c>
      <c r="I36" s="567">
        <v>12.47</v>
      </c>
      <c r="J36" s="568">
        <f t="shared" si="1"/>
        <v>3.3930870000000004</v>
      </c>
      <c r="K36" s="995"/>
      <c r="L36" s="964"/>
      <c r="M36" s="964"/>
      <c r="N36" s="964"/>
      <c r="O36" s="964"/>
      <c r="P36" s="964"/>
      <c r="Q36" s="964"/>
      <c r="R36" s="964"/>
      <c r="S36" s="996"/>
      <c r="T36" s="55">
        <f t="shared" si="2"/>
        <v>0</v>
      </c>
      <c r="U36" s="326">
        <f t="shared" si="3"/>
        <v>0</v>
      </c>
      <c r="V36" s="13">
        <f t="shared" si="4"/>
        <v>0</v>
      </c>
      <c r="W36" s="1574"/>
      <c r="X36" s="1575"/>
    </row>
    <row r="37" spans="2:24" ht="33" customHeight="1" x14ac:dyDescent="0.25">
      <c r="B37" s="593">
        <v>17040</v>
      </c>
      <c r="C37" s="570" t="s">
        <v>2858</v>
      </c>
      <c r="D37" s="565" t="s">
        <v>1747</v>
      </c>
      <c r="E37" s="566">
        <v>2.5</v>
      </c>
      <c r="F37" s="566" t="s">
        <v>1747</v>
      </c>
      <c r="G37" s="567">
        <v>33</v>
      </c>
      <c r="H37" s="566">
        <v>192</v>
      </c>
      <c r="I37" s="567">
        <v>22.07</v>
      </c>
      <c r="J37" s="568">
        <f t="shared" si="1"/>
        <v>6.0052470000000007</v>
      </c>
      <c r="K37" s="995"/>
      <c r="L37" s="964"/>
      <c r="M37" s="964"/>
      <c r="N37" s="964"/>
      <c r="O37" s="964"/>
      <c r="P37" s="964"/>
      <c r="Q37" s="964"/>
      <c r="R37" s="964"/>
      <c r="S37" s="996"/>
      <c r="T37" s="55">
        <f t="shared" si="2"/>
        <v>0</v>
      </c>
      <c r="U37" s="326">
        <f t="shared" si="3"/>
        <v>0</v>
      </c>
      <c r="V37" s="13">
        <f t="shared" si="4"/>
        <v>0</v>
      </c>
      <c r="W37" s="1574"/>
      <c r="X37" s="1575"/>
    </row>
    <row r="38" spans="2:24" ht="30.75" customHeight="1" x14ac:dyDescent="0.25">
      <c r="B38" s="592">
        <v>17673</v>
      </c>
      <c r="C38" s="570" t="s">
        <v>2859</v>
      </c>
      <c r="D38" s="565" t="s">
        <v>1747</v>
      </c>
      <c r="E38" s="566">
        <v>3.25</v>
      </c>
      <c r="F38" s="566" t="s">
        <v>1747</v>
      </c>
      <c r="G38" s="567">
        <v>34.375</v>
      </c>
      <c r="H38" s="566">
        <v>160</v>
      </c>
      <c r="I38" s="567">
        <v>19.18</v>
      </c>
      <c r="J38" s="568">
        <f t="shared" si="1"/>
        <v>5.2188780000000001</v>
      </c>
      <c r="K38" s="995"/>
      <c r="L38" s="964"/>
      <c r="M38" s="964"/>
      <c r="N38" s="964"/>
      <c r="O38" s="964"/>
      <c r="P38" s="964"/>
      <c r="Q38" s="964"/>
      <c r="R38" s="964"/>
      <c r="S38" s="996"/>
      <c r="T38" s="55">
        <f t="shared" si="2"/>
        <v>0</v>
      </c>
      <c r="U38" s="326">
        <f t="shared" si="3"/>
        <v>0</v>
      </c>
      <c r="V38" s="13">
        <f t="shared" si="4"/>
        <v>0</v>
      </c>
      <c r="W38" s="1574"/>
      <c r="X38" s="1575"/>
    </row>
    <row r="39" spans="2:24" ht="19.5" customHeight="1" x14ac:dyDescent="0.25">
      <c r="B39" s="592">
        <v>18148</v>
      </c>
      <c r="C39" s="570" t="s">
        <v>2860</v>
      </c>
      <c r="D39" s="565" t="s">
        <v>1747</v>
      </c>
      <c r="E39" s="566">
        <v>3</v>
      </c>
      <c r="F39" s="566" t="s">
        <v>1747</v>
      </c>
      <c r="G39" s="567">
        <v>28.13</v>
      </c>
      <c r="H39" s="566">
        <v>120</v>
      </c>
      <c r="I39" s="567">
        <v>15.69</v>
      </c>
      <c r="J39" s="568">
        <f t="shared" si="1"/>
        <v>4.2692490000000003</v>
      </c>
      <c r="K39" s="995"/>
      <c r="L39" s="964"/>
      <c r="M39" s="964"/>
      <c r="N39" s="964"/>
      <c r="O39" s="964"/>
      <c r="P39" s="964"/>
      <c r="Q39" s="964"/>
      <c r="R39" s="964"/>
      <c r="S39" s="996"/>
      <c r="T39" s="55">
        <f t="shared" si="2"/>
        <v>0</v>
      </c>
      <c r="U39" s="326">
        <f t="shared" si="3"/>
        <v>0</v>
      </c>
      <c r="V39" s="13">
        <f t="shared" si="4"/>
        <v>0</v>
      </c>
      <c r="W39" s="1574"/>
      <c r="X39" s="1575"/>
    </row>
    <row r="40" spans="2:24" ht="32.25" customHeight="1" x14ac:dyDescent="0.25">
      <c r="B40" s="593">
        <v>19402</v>
      </c>
      <c r="C40" s="570" t="s">
        <v>2861</v>
      </c>
      <c r="D40" s="565" t="s">
        <v>1747</v>
      </c>
      <c r="E40" s="566">
        <v>1</v>
      </c>
      <c r="F40" s="566" t="s">
        <v>1747</v>
      </c>
      <c r="G40" s="567">
        <v>12.21</v>
      </c>
      <c r="H40" s="566">
        <v>126</v>
      </c>
      <c r="I40" s="567">
        <v>4.9000000000000004</v>
      </c>
      <c r="J40" s="568">
        <f t="shared" si="1"/>
        <v>1.3332900000000001</v>
      </c>
      <c r="K40" s="995"/>
      <c r="L40" s="964"/>
      <c r="M40" s="964"/>
      <c r="N40" s="964"/>
      <c r="O40" s="964"/>
      <c r="P40" s="964"/>
      <c r="Q40" s="964"/>
      <c r="R40" s="964"/>
      <c r="S40" s="996"/>
      <c r="T40" s="55">
        <f t="shared" si="2"/>
        <v>0</v>
      </c>
      <c r="U40" s="326">
        <f t="shared" si="3"/>
        <v>0</v>
      </c>
      <c r="V40" s="13">
        <f t="shared" si="4"/>
        <v>0</v>
      </c>
      <c r="W40" s="1574"/>
      <c r="X40" s="1575"/>
    </row>
    <row r="41" spans="2:24" ht="19.5" customHeight="1" x14ac:dyDescent="0.25">
      <c r="B41" s="593">
        <v>22260</v>
      </c>
      <c r="C41" s="570" t="s">
        <v>2862</v>
      </c>
      <c r="D41" s="565" t="s">
        <v>1747</v>
      </c>
      <c r="E41" s="566">
        <v>2</v>
      </c>
      <c r="F41" s="566" t="s">
        <v>1747</v>
      </c>
      <c r="G41" s="567">
        <v>32.5</v>
      </c>
      <c r="H41" s="566">
        <v>200</v>
      </c>
      <c r="I41" s="567">
        <v>14.31</v>
      </c>
      <c r="J41" s="568">
        <f t="shared" si="1"/>
        <v>3.8937510000000004</v>
      </c>
      <c r="K41" s="995"/>
      <c r="L41" s="964"/>
      <c r="M41" s="964"/>
      <c r="N41" s="964"/>
      <c r="O41" s="964"/>
      <c r="P41" s="964"/>
      <c r="Q41" s="964"/>
      <c r="R41" s="964"/>
      <c r="S41" s="996"/>
      <c r="T41" s="55">
        <f t="shared" si="2"/>
        <v>0</v>
      </c>
      <c r="U41" s="326">
        <f t="shared" si="3"/>
        <v>0</v>
      </c>
      <c r="V41" s="13">
        <f t="shared" si="4"/>
        <v>0</v>
      </c>
      <c r="W41" s="1574"/>
      <c r="X41" s="1575"/>
    </row>
    <row r="42" spans="2:24" ht="19.5" customHeight="1" x14ac:dyDescent="0.25">
      <c r="B42" s="593">
        <v>23365</v>
      </c>
      <c r="C42" s="570" t="s">
        <v>2863</v>
      </c>
      <c r="D42" s="565" t="s">
        <v>1747</v>
      </c>
      <c r="E42" s="566">
        <v>1</v>
      </c>
      <c r="F42" s="566" t="s">
        <v>1747</v>
      </c>
      <c r="G42" s="567">
        <v>12.75</v>
      </c>
      <c r="H42" s="566">
        <v>120</v>
      </c>
      <c r="I42" s="567">
        <v>5.53</v>
      </c>
      <c r="J42" s="568">
        <f t="shared" si="1"/>
        <v>1.5047130000000002</v>
      </c>
      <c r="K42" s="995"/>
      <c r="L42" s="964"/>
      <c r="M42" s="964"/>
      <c r="N42" s="964"/>
      <c r="O42" s="964"/>
      <c r="P42" s="964"/>
      <c r="Q42" s="964"/>
      <c r="R42" s="964"/>
      <c r="S42" s="996"/>
      <c r="T42" s="55">
        <f t="shared" si="2"/>
        <v>0</v>
      </c>
      <c r="U42" s="326">
        <f t="shared" si="3"/>
        <v>0</v>
      </c>
      <c r="V42" s="13">
        <f t="shared" si="4"/>
        <v>0</v>
      </c>
      <c r="W42" s="1574"/>
      <c r="X42" s="1575"/>
    </row>
    <row r="43" spans="2:24" ht="19.5" customHeight="1" x14ac:dyDescent="0.25">
      <c r="B43" s="593">
        <v>23564</v>
      </c>
      <c r="C43" s="570" t="s">
        <v>2864</v>
      </c>
      <c r="D43" s="565" t="s">
        <v>1747</v>
      </c>
      <c r="E43" s="566">
        <v>2</v>
      </c>
      <c r="F43" s="566" t="s">
        <v>1747</v>
      </c>
      <c r="G43" s="567">
        <v>17.87</v>
      </c>
      <c r="H43" s="566">
        <v>73</v>
      </c>
      <c r="I43" s="567">
        <v>5.66</v>
      </c>
      <c r="J43" s="568">
        <f t="shared" si="1"/>
        <v>1.5400860000000001</v>
      </c>
      <c r="K43" s="995"/>
      <c r="L43" s="964"/>
      <c r="M43" s="964"/>
      <c r="N43" s="964"/>
      <c r="O43" s="964"/>
      <c r="P43" s="964"/>
      <c r="Q43" s="964"/>
      <c r="R43" s="964"/>
      <c r="S43" s="996"/>
      <c r="T43" s="55">
        <f t="shared" si="2"/>
        <v>0</v>
      </c>
      <c r="U43" s="326">
        <f t="shared" si="3"/>
        <v>0</v>
      </c>
      <c r="V43" s="13">
        <f t="shared" si="4"/>
        <v>0</v>
      </c>
      <c r="W43" s="1574"/>
      <c r="X43" s="1575"/>
    </row>
    <row r="44" spans="2:24" ht="19.5" customHeight="1" thickBot="1" x14ac:dyDescent="0.3">
      <c r="B44" s="594">
        <v>25220</v>
      </c>
      <c r="C44" s="572" t="s">
        <v>2865</v>
      </c>
      <c r="D44" s="573" t="s">
        <v>1747</v>
      </c>
      <c r="E44" s="574">
        <v>2</v>
      </c>
      <c r="F44" s="574" t="s">
        <v>1747</v>
      </c>
      <c r="G44" s="576">
        <v>9.84</v>
      </c>
      <c r="H44" s="574">
        <v>128</v>
      </c>
      <c r="I44" s="576">
        <v>2.72</v>
      </c>
      <c r="J44" s="577">
        <f t="shared" si="1"/>
        <v>0.7401120000000001</v>
      </c>
      <c r="K44" s="997"/>
      <c r="L44" s="998"/>
      <c r="M44" s="998"/>
      <c r="N44" s="998"/>
      <c r="O44" s="998"/>
      <c r="P44" s="998"/>
      <c r="Q44" s="998"/>
      <c r="R44" s="998"/>
      <c r="S44" s="999"/>
      <c r="T44" s="56">
        <f t="shared" si="2"/>
        <v>0</v>
      </c>
      <c r="U44" s="327">
        <f t="shared" si="3"/>
        <v>0</v>
      </c>
      <c r="V44" s="329">
        <f t="shared" si="4"/>
        <v>0</v>
      </c>
      <c r="W44" s="1576"/>
      <c r="X44" s="1577"/>
    </row>
    <row r="45" spans="2:24" ht="23.85" customHeight="1" x14ac:dyDescent="0.25">
      <c r="B45" s="1514" t="s">
        <v>1743</v>
      </c>
      <c r="C45" s="1515"/>
      <c r="D45" s="1515"/>
      <c r="E45" s="1515"/>
      <c r="F45" s="1515"/>
      <c r="G45" s="1515"/>
      <c r="H45" s="1515"/>
      <c r="I45" s="1515"/>
      <c r="J45" s="1515"/>
      <c r="K45" s="1515"/>
      <c r="L45" s="1515"/>
      <c r="M45" s="1515"/>
      <c r="N45" s="1515"/>
      <c r="O45" s="1515"/>
      <c r="P45" s="1515"/>
      <c r="Q45" s="1515"/>
      <c r="R45" s="1515"/>
      <c r="S45" s="1515"/>
      <c r="T45" s="1515"/>
      <c r="U45" s="1515"/>
      <c r="V45" s="1515"/>
      <c r="W45" s="1515"/>
      <c r="X45" s="1516"/>
    </row>
    <row r="46" spans="2:24" ht="23.85" customHeight="1" x14ac:dyDescent="0.25">
      <c r="B46" s="1514"/>
      <c r="C46" s="1515"/>
      <c r="D46" s="1515"/>
      <c r="E46" s="1515"/>
      <c r="F46" s="1515"/>
      <c r="G46" s="1515"/>
      <c r="H46" s="1515"/>
      <c r="I46" s="1515"/>
      <c r="J46" s="1515"/>
      <c r="K46" s="1515"/>
      <c r="L46" s="1515"/>
      <c r="M46" s="1515"/>
      <c r="N46" s="1515"/>
      <c r="O46" s="1515"/>
      <c r="P46" s="1515"/>
      <c r="Q46" s="1515"/>
      <c r="R46" s="1515"/>
      <c r="S46" s="1515"/>
      <c r="T46" s="1515"/>
      <c r="U46" s="1515"/>
      <c r="V46" s="1515"/>
      <c r="W46" s="1515"/>
      <c r="X46" s="1516"/>
    </row>
    <row r="47" spans="2:24" ht="0.75" customHeight="1" x14ac:dyDescent="0.25">
      <c r="B47" s="1514"/>
      <c r="C47" s="1515"/>
      <c r="D47" s="1515"/>
      <c r="E47" s="1515"/>
      <c r="F47" s="1515"/>
      <c r="G47" s="1515"/>
      <c r="H47" s="1515"/>
      <c r="I47" s="1515"/>
      <c r="J47" s="1515"/>
      <c r="K47" s="1515"/>
      <c r="L47" s="1515"/>
      <c r="M47" s="1515"/>
      <c r="N47" s="1515"/>
      <c r="O47" s="1515"/>
      <c r="P47" s="1515"/>
      <c r="Q47" s="1515"/>
      <c r="R47" s="1515"/>
      <c r="S47" s="1515"/>
      <c r="T47" s="1515"/>
      <c r="U47" s="1515"/>
      <c r="V47" s="1515"/>
      <c r="W47" s="1515"/>
      <c r="X47" s="1516"/>
    </row>
    <row r="48" spans="2:24" ht="33.75" customHeight="1" thickBot="1" x14ac:dyDescent="0.3">
      <c r="B48" s="1517"/>
      <c r="C48" s="1518"/>
      <c r="D48" s="1518"/>
      <c r="E48" s="1518"/>
      <c r="F48" s="1518"/>
      <c r="G48" s="1518"/>
      <c r="H48" s="1518"/>
      <c r="I48" s="1518"/>
      <c r="J48" s="1518"/>
      <c r="K48" s="1518"/>
      <c r="L48" s="1518"/>
      <c r="M48" s="1518"/>
      <c r="N48" s="1518"/>
      <c r="O48" s="1518"/>
      <c r="P48" s="1518"/>
      <c r="Q48" s="1518"/>
      <c r="R48" s="1518"/>
      <c r="S48" s="1518"/>
      <c r="T48" s="1518"/>
      <c r="U48" s="1518"/>
      <c r="V48" s="1518"/>
      <c r="W48" s="1518"/>
      <c r="X48" s="1519"/>
    </row>
    <row r="49" spans="2:24" ht="58.5" customHeight="1" thickTop="1" thickBot="1" x14ac:dyDescent="0.3">
      <c r="B49" s="1564"/>
      <c r="C49" s="1564"/>
      <c r="D49" s="1564"/>
      <c r="E49" s="1564"/>
      <c r="F49" s="1564"/>
      <c r="G49" s="1564"/>
      <c r="H49" s="1564"/>
      <c r="I49" s="1564"/>
      <c r="J49" s="1564"/>
      <c r="K49" s="1564"/>
      <c r="L49" s="1564"/>
      <c r="M49" s="1564"/>
      <c r="N49" s="1564"/>
      <c r="O49" s="1564"/>
      <c r="P49" s="1564"/>
      <c r="Q49" s="1564"/>
      <c r="R49" s="1564"/>
      <c r="S49" s="1564"/>
      <c r="T49" s="1564"/>
      <c r="U49" s="1564"/>
      <c r="V49" s="1564"/>
      <c r="W49" s="1564"/>
      <c r="X49" s="1564"/>
    </row>
    <row r="50" spans="2:24" ht="24" x14ac:dyDescent="0.4">
      <c r="C50" s="1546" t="s">
        <v>1744</v>
      </c>
      <c r="D50" s="1547"/>
      <c r="E50" s="1547"/>
      <c r="F50" s="1547"/>
      <c r="G50" s="1548"/>
    </row>
    <row r="51" spans="2:24" x14ac:dyDescent="0.25">
      <c r="C51" s="1549"/>
      <c r="D51" s="1550"/>
      <c r="E51" s="1550"/>
      <c r="F51" s="1550"/>
      <c r="G51" s="1551"/>
    </row>
    <row r="52" spans="2:24" x14ac:dyDescent="0.25">
      <c r="C52" s="1552"/>
      <c r="D52" s="1553"/>
      <c r="E52" s="1553"/>
      <c r="F52" s="1553"/>
      <c r="G52" s="1554"/>
    </row>
    <row r="53" spans="2:24" x14ac:dyDescent="0.25">
      <c r="C53" s="1552"/>
      <c r="D53" s="1553"/>
      <c r="E53" s="1553"/>
      <c r="F53" s="1553"/>
      <c r="G53" s="1554"/>
    </row>
    <row r="54" spans="2:24" ht="15.75" thickBot="1" x14ac:dyDescent="0.3">
      <c r="C54" s="1555"/>
      <c r="D54" s="1556"/>
      <c r="E54" s="1556"/>
      <c r="F54" s="1556"/>
      <c r="G54" s="1557"/>
    </row>
  </sheetData>
  <sheetProtection formatCells="0" formatColumns="0" formatRows="0" insertColumns="0" insertRows="0" insertHyperlinks="0" deleteRows="0" sort="0" autoFilter="0"/>
  <mergeCells count="29">
    <mergeCell ref="A1:Y1"/>
    <mergeCell ref="C50:G50"/>
    <mergeCell ref="C51:G54"/>
    <mergeCell ref="B2:P2"/>
    <mergeCell ref="Q2:X4"/>
    <mergeCell ref="B3:P3"/>
    <mergeCell ref="B4:C4"/>
    <mergeCell ref="D4:J4"/>
    <mergeCell ref="K4:M4"/>
    <mergeCell ref="N4:P4"/>
    <mergeCell ref="B5:X5"/>
    <mergeCell ref="B49:X49"/>
    <mergeCell ref="B8:B9"/>
    <mergeCell ref="E8:J8"/>
    <mergeCell ref="L8:Q8"/>
    <mergeCell ref="S8:X8"/>
    <mergeCell ref="B6:X6"/>
    <mergeCell ref="B7:J7"/>
    <mergeCell ref="L7:N7"/>
    <mergeCell ref="O7:R7"/>
    <mergeCell ref="T7:X7"/>
    <mergeCell ref="B45:X46"/>
    <mergeCell ref="B47:X48"/>
    <mergeCell ref="E9:J9"/>
    <mergeCell ref="L9:Q9"/>
    <mergeCell ref="S9:X9"/>
    <mergeCell ref="B10:X10"/>
    <mergeCell ref="B11:X11"/>
    <mergeCell ref="W15:X44"/>
  </mergeCells>
  <conditionalFormatting sqref="B2:B14 B44:B1048576 B29:B41">
    <cfRule type="duplicateValues" dxfId="28" priority="4"/>
  </conditionalFormatting>
  <conditionalFormatting sqref="B15:B46">
    <cfRule type="duplicateValues" dxfId="27" priority="5"/>
  </conditionalFormatting>
  <conditionalFormatting sqref="B31">
    <cfRule type="duplicateValues" dxfId="26" priority="3"/>
  </conditionalFormatting>
  <conditionalFormatting sqref="B41:B42">
    <cfRule type="duplicateValues" dxfId="25" priority="1"/>
  </conditionalFormatting>
  <conditionalFormatting sqref="B43">
    <cfRule type="duplicateValues" dxfId="24" priority="2"/>
  </conditionalFormatting>
  <pageMargins left="0.25" right="0.25" top="0.75" bottom="0.75" header="0.3" footer="0.3"/>
  <pageSetup scale="3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AD8DE-639E-404E-8529-F6EAA468DD86}">
  <sheetPr codeName="Sheet78">
    <pageSetUpPr fitToPage="1"/>
  </sheetPr>
  <dimension ref="A1:Y47"/>
  <sheetViews>
    <sheetView topLeftCell="A9" zoomScale="60" zoomScaleNormal="60" workbookViewId="0">
      <selection activeCell="A10" sqref="A10:XFD13"/>
    </sheetView>
  </sheetViews>
  <sheetFormatPr defaultRowHeight="15" x14ac:dyDescent="0.25"/>
  <cols>
    <col min="1" max="1" width="3.42578125" style="1088" customWidth="1"/>
    <col min="2" max="2" width="13.42578125" style="1088" customWidth="1"/>
    <col min="3" max="3" width="57" style="1088" customWidth="1"/>
    <col min="4" max="4" width="19.42578125" style="1088" customWidth="1"/>
    <col min="5" max="9" width="10.140625" style="1088" customWidth="1"/>
    <col min="10" max="10" width="10.85546875" style="1090" bestFit="1" customWidth="1"/>
    <col min="11" max="13" width="12" style="1088" customWidth="1"/>
    <col min="14" max="14" width="15.85546875" style="1088" customWidth="1"/>
    <col min="15" max="19" width="12" style="1088" customWidth="1"/>
    <col min="20" max="21" width="12.85546875" style="1088" customWidth="1"/>
    <col min="22" max="22" width="16.28515625" style="1088" bestFit="1" customWidth="1"/>
    <col min="23" max="24" width="12.85546875" style="1088" customWidth="1"/>
    <col min="25" max="25" width="9.140625" style="1088" bestFit="1"/>
    <col min="26" max="26" width="8.85546875" style="1088" customWidth="1"/>
    <col min="27" max="16384" width="9.140625" style="1088"/>
  </cols>
  <sheetData>
    <row r="1" spans="1:25" ht="228.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4.25" customHeight="1" thickTop="1" thickBot="1" x14ac:dyDescent="0.3">
      <c r="B2" s="1803" t="s">
        <v>1730</v>
      </c>
      <c r="C2" s="1804"/>
      <c r="D2" s="1804"/>
      <c r="E2" s="1804"/>
      <c r="F2" s="1804"/>
      <c r="G2" s="1804"/>
      <c r="H2" s="1804"/>
      <c r="I2" s="1804"/>
      <c r="J2" s="1804"/>
      <c r="K2" s="1804"/>
      <c r="L2" s="1804"/>
      <c r="M2" s="1804"/>
      <c r="N2" s="1804"/>
      <c r="O2" s="1804"/>
      <c r="P2" s="1804"/>
      <c r="Q2" s="1733" t="e" vm="5">
        <v>#VALUE!</v>
      </c>
      <c r="R2" s="1734"/>
      <c r="S2" s="1734"/>
      <c r="T2" s="1734"/>
      <c r="U2" s="1734"/>
      <c r="V2" s="1734"/>
      <c r="W2" s="1734"/>
      <c r="X2" s="1735"/>
      <c r="Y2" s="1091"/>
    </row>
    <row r="3" spans="1:25" ht="35.25" customHeight="1" thickTop="1" thickBot="1" x14ac:dyDescent="0.3">
      <c r="B3" s="1601"/>
      <c r="C3" s="1602"/>
      <c r="D3" s="1602"/>
      <c r="E3" s="1602"/>
      <c r="F3" s="1602"/>
      <c r="G3" s="1602"/>
      <c r="H3" s="1602"/>
      <c r="I3" s="1602"/>
      <c r="J3" s="1602"/>
      <c r="K3" s="1602"/>
      <c r="L3" s="1602"/>
      <c r="M3" s="1602"/>
      <c r="N3" s="1602"/>
      <c r="O3" s="1602"/>
      <c r="P3" s="1602"/>
      <c r="Q3" s="1736"/>
      <c r="R3" s="1737"/>
      <c r="S3" s="1737"/>
      <c r="T3" s="1737"/>
      <c r="U3" s="1737"/>
      <c r="V3" s="1737"/>
      <c r="W3" s="1737"/>
      <c r="X3" s="1738"/>
      <c r="Y3" s="1091"/>
    </row>
    <row r="4" spans="1:25" ht="27.75"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739"/>
      <c r="R4" s="1740"/>
      <c r="S4" s="1740"/>
      <c r="T4" s="1740"/>
      <c r="U4" s="1740"/>
      <c r="V4" s="1740"/>
      <c r="W4" s="1740"/>
      <c r="X4" s="1741"/>
    </row>
    <row r="5" spans="1:25" ht="16.5" thickTop="1" thickBot="1" x14ac:dyDescent="0.3">
      <c r="B5" s="1791"/>
      <c r="C5" s="1792"/>
      <c r="D5" s="1792"/>
      <c r="E5" s="1792"/>
      <c r="F5" s="1792"/>
      <c r="G5" s="1792"/>
      <c r="H5" s="1792"/>
      <c r="I5" s="1792"/>
      <c r="J5" s="1792"/>
      <c r="K5" s="1792"/>
      <c r="L5" s="1792"/>
      <c r="M5" s="1792"/>
      <c r="N5" s="1792"/>
      <c r="O5" s="1792"/>
      <c r="P5" s="1792"/>
      <c r="Q5" s="1792"/>
      <c r="R5" s="1792"/>
      <c r="S5" s="1792"/>
      <c r="T5" s="1792"/>
      <c r="U5" s="1792"/>
      <c r="V5" s="1792"/>
      <c r="W5" s="1792"/>
      <c r="X5" s="1793"/>
      <c r="Y5" s="1091"/>
    </row>
    <row r="6" spans="1:25" ht="15.75" thickBot="1" x14ac:dyDescent="0.3">
      <c r="B6" s="1794"/>
      <c r="C6" s="1795"/>
      <c r="D6" s="1795"/>
      <c r="E6" s="1795"/>
      <c r="F6" s="1795"/>
      <c r="G6" s="1795"/>
      <c r="H6" s="1795"/>
      <c r="I6" s="1795"/>
      <c r="J6" s="1795"/>
      <c r="K6" s="1795"/>
      <c r="L6" s="1795"/>
      <c r="M6" s="1795"/>
      <c r="N6" s="1795"/>
      <c r="O6" s="1795"/>
      <c r="P6" s="1795"/>
      <c r="Q6" s="1795"/>
      <c r="R6" s="1795"/>
      <c r="S6" s="1795"/>
      <c r="T6" s="1795"/>
      <c r="U6" s="1795"/>
      <c r="V6" s="1795"/>
      <c r="W6" s="1795"/>
      <c r="X6" s="1796"/>
      <c r="Y6" s="1091"/>
    </row>
    <row r="7" spans="1:25" ht="40.5" customHeight="1" thickTop="1" thickBot="1" x14ac:dyDescent="0.3">
      <c r="B7" s="1797"/>
      <c r="C7" s="1798"/>
      <c r="D7" s="1798"/>
      <c r="E7" s="1798"/>
      <c r="F7" s="1798"/>
      <c r="G7" s="1798"/>
      <c r="H7" s="1798"/>
      <c r="I7" s="1798"/>
      <c r="J7" s="1798"/>
      <c r="K7" s="1163">
        <v>110244</v>
      </c>
      <c r="L7" s="1799" t="s">
        <v>1681</v>
      </c>
      <c r="M7" s="1799"/>
      <c r="N7" s="1799"/>
      <c r="O7" s="1800" t="s">
        <v>2866</v>
      </c>
      <c r="P7" s="1801"/>
      <c r="Q7" s="1801"/>
      <c r="R7" s="1801"/>
      <c r="S7" s="1116">
        <v>1.8265</v>
      </c>
      <c r="T7" s="1799" t="s">
        <v>1683</v>
      </c>
      <c r="U7" s="1799"/>
      <c r="V7" s="1799"/>
      <c r="W7" s="1799"/>
      <c r="X7" s="1802"/>
    </row>
    <row r="8" spans="1:25" s="1089" customFormat="1" ht="20.25" thickTop="1" thickBot="1" x14ac:dyDescent="0.35">
      <c r="A8" s="1092"/>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1089" customFormat="1" ht="57" customHeight="1" thickBot="1" x14ac:dyDescent="0.3">
      <c r="A9" s="1093"/>
      <c r="B9" s="1566"/>
      <c r="C9" s="1099">
        <f>SUM(U15:U37)</f>
        <v>0</v>
      </c>
      <c r="D9" s="353" t="s">
        <v>1737</v>
      </c>
      <c r="E9" s="1520"/>
      <c r="F9" s="1520"/>
      <c r="G9" s="1520"/>
      <c r="H9" s="1520"/>
      <c r="I9" s="1520"/>
      <c r="J9" s="1520"/>
      <c r="K9" s="353" t="s">
        <v>1738</v>
      </c>
      <c r="L9" s="1522">
        <f>C9+E9</f>
        <v>0</v>
      </c>
      <c r="M9" s="1522"/>
      <c r="N9" s="1522"/>
      <c r="O9" s="1522"/>
      <c r="P9" s="1522"/>
      <c r="Q9" s="1522"/>
      <c r="R9" s="353" t="s">
        <v>1738</v>
      </c>
      <c r="S9" s="1523">
        <f>L9*S7</f>
        <v>0</v>
      </c>
      <c r="T9" s="1523"/>
      <c r="U9" s="1523"/>
      <c r="V9" s="1523"/>
      <c r="W9" s="1523"/>
      <c r="X9" s="1524"/>
    </row>
    <row r="10" spans="1:25" ht="60" thickTop="1" thickBot="1" x14ac:dyDescent="0.3">
      <c r="A10" s="1094"/>
      <c r="B10" s="1525" t="s">
        <v>1739</v>
      </c>
      <c r="C10" s="1780"/>
      <c r="D10" s="1780"/>
      <c r="E10" s="1780"/>
      <c r="F10" s="1780"/>
      <c r="G10" s="1780"/>
      <c r="H10" s="1780"/>
      <c r="I10" s="1780"/>
      <c r="J10" s="1780"/>
      <c r="K10" s="1780"/>
      <c r="L10" s="1780"/>
      <c r="M10" s="1780"/>
      <c r="N10" s="1780"/>
      <c r="O10" s="1780"/>
      <c r="P10" s="1780"/>
      <c r="Q10" s="1780"/>
      <c r="R10" s="1780"/>
      <c r="S10" s="1780"/>
      <c r="T10" s="1780"/>
      <c r="U10" s="1780"/>
      <c r="V10" s="1780"/>
      <c r="W10" s="1780"/>
      <c r="X10" s="1781"/>
    </row>
    <row r="11" spans="1:25" ht="65.25" customHeight="1" thickTop="1" x14ac:dyDescent="0.25">
      <c r="A11" s="109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6.5" thickBot="1" x14ac:dyDescent="0.3">
      <c r="A12" s="1094"/>
      <c r="B12" s="355"/>
      <c r="C12" s="356"/>
      <c r="D12" s="356"/>
      <c r="E12" s="356"/>
      <c r="F12" s="356"/>
      <c r="G12" s="356"/>
      <c r="H12" s="356"/>
      <c r="I12" s="356"/>
      <c r="J12" s="356"/>
      <c r="K12" s="357">
        <f t="shared" ref="K12:V12" si="0">SUM(K15:K69)</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46.5"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1095"/>
      <c r="C14" s="1096"/>
      <c r="D14" s="1096"/>
      <c r="E14" s="1096"/>
      <c r="F14" s="1096"/>
      <c r="G14" s="1096"/>
      <c r="H14" s="1096"/>
      <c r="I14" s="1096"/>
      <c r="J14" s="1097"/>
      <c r="K14" s="1096"/>
      <c r="L14" s="1096"/>
      <c r="M14" s="1096"/>
      <c r="N14" s="1096"/>
      <c r="O14" s="1096"/>
      <c r="P14" s="1096"/>
      <c r="Q14" s="1096"/>
      <c r="R14" s="1096"/>
      <c r="S14" s="1096"/>
      <c r="T14" s="1096"/>
      <c r="U14" s="1096"/>
      <c r="V14" s="1096"/>
      <c r="W14" s="1096"/>
      <c r="X14" s="1098"/>
    </row>
    <row r="15" spans="1:25" ht="18.75" x14ac:dyDescent="0.25">
      <c r="B15" s="1100" t="s">
        <v>2867</v>
      </c>
      <c r="C15" s="1101" t="s">
        <v>2868</v>
      </c>
      <c r="D15" s="1102">
        <v>2</v>
      </c>
      <c r="E15" s="1103">
        <v>2</v>
      </c>
      <c r="F15" s="1103">
        <v>0.125</v>
      </c>
      <c r="G15" s="1104">
        <v>26.25</v>
      </c>
      <c r="H15" s="1103">
        <v>105</v>
      </c>
      <c r="I15" s="1104">
        <v>8.5299999999999994</v>
      </c>
      <c r="J15" s="580">
        <f t="shared" ref="J15:J37" si="1">$S$7*I15</f>
        <v>15.580044999999998</v>
      </c>
      <c r="K15" s="993"/>
      <c r="L15" s="979"/>
      <c r="M15" s="979"/>
      <c r="N15" s="979"/>
      <c r="O15" s="979"/>
      <c r="P15" s="979"/>
      <c r="Q15" s="979"/>
      <c r="R15" s="979"/>
      <c r="S15" s="994"/>
      <c r="T15" s="54">
        <f t="shared" ref="T15:T37" si="2">SUM(K15:S15)</f>
        <v>0</v>
      </c>
      <c r="U15" s="3">
        <f t="shared" ref="U15:U37" si="3">T15*I15</f>
        <v>0</v>
      </c>
      <c r="V15" s="1143">
        <f t="shared" ref="V15:V37" si="4">U15*$S$7</f>
        <v>0</v>
      </c>
      <c r="W15" s="1531" t="s">
        <v>1695</v>
      </c>
      <c r="X15" s="1532"/>
    </row>
    <row r="16" spans="1:25" ht="18.75" x14ac:dyDescent="0.25">
      <c r="B16" s="1105" t="s">
        <v>2869</v>
      </c>
      <c r="C16" s="1106" t="s">
        <v>2870</v>
      </c>
      <c r="D16" s="1107">
        <v>2</v>
      </c>
      <c r="E16" s="1108">
        <v>2</v>
      </c>
      <c r="F16" s="1108">
        <v>0.125</v>
      </c>
      <c r="G16" s="1109">
        <v>26.25</v>
      </c>
      <c r="H16" s="1108">
        <v>105</v>
      </c>
      <c r="I16" s="1109">
        <v>10.1</v>
      </c>
      <c r="J16" s="568">
        <f t="shared" si="1"/>
        <v>18.447649999999999</v>
      </c>
      <c r="K16" s="995"/>
      <c r="L16" s="964"/>
      <c r="M16" s="964"/>
      <c r="N16" s="964"/>
      <c r="O16" s="964"/>
      <c r="P16" s="964"/>
      <c r="Q16" s="964"/>
      <c r="R16" s="964"/>
      <c r="S16" s="996"/>
      <c r="T16" s="55">
        <f t="shared" si="2"/>
        <v>0</v>
      </c>
      <c r="U16" s="2">
        <f t="shared" si="3"/>
        <v>0</v>
      </c>
      <c r="V16" s="1144">
        <f t="shared" si="4"/>
        <v>0</v>
      </c>
      <c r="W16" s="1533"/>
      <c r="X16" s="1534"/>
    </row>
    <row r="17" spans="2:24" ht="18.75" x14ac:dyDescent="0.25">
      <c r="B17" s="1110" t="s">
        <v>2871</v>
      </c>
      <c r="C17" s="1106" t="s">
        <v>2872</v>
      </c>
      <c r="D17" s="1107">
        <v>2</v>
      </c>
      <c r="E17" s="1108">
        <v>2</v>
      </c>
      <c r="F17" s="1108">
        <v>0.125</v>
      </c>
      <c r="G17" s="1109">
        <v>26.25</v>
      </c>
      <c r="H17" s="1108">
        <v>105</v>
      </c>
      <c r="I17" s="1109">
        <v>8.5299999999999994</v>
      </c>
      <c r="J17" s="568">
        <f t="shared" si="1"/>
        <v>15.580044999999998</v>
      </c>
      <c r="K17" s="995"/>
      <c r="L17" s="964"/>
      <c r="M17" s="964"/>
      <c r="N17" s="964"/>
      <c r="O17" s="964"/>
      <c r="P17" s="964"/>
      <c r="Q17" s="964"/>
      <c r="R17" s="964"/>
      <c r="S17" s="996"/>
      <c r="T17" s="55">
        <f t="shared" si="2"/>
        <v>0</v>
      </c>
      <c r="U17" s="2">
        <f t="shared" si="3"/>
        <v>0</v>
      </c>
      <c r="V17" s="1144">
        <f t="shared" si="4"/>
        <v>0</v>
      </c>
      <c r="W17" s="1533"/>
      <c r="X17" s="1534"/>
    </row>
    <row r="18" spans="2:24" ht="18.75" x14ac:dyDescent="0.25">
      <c r="B18" s="1110" t="s">
        <v>2873</v>
      </c>
      <c r="C18" s="1106" t="s">
        <v>2874</v>
      </c>
      <c r="D18" s="1107">
        <v>1</v>
      </c>
      <c r="E18" s="1108">
        <v>1.5</v>
      </c>
      <c r="F18" s="1108" t="s">
        <v>1747</v>
      </c>
      <c r="G18" s="1109">
        <v>24.06</v>
      </c>
      <c r="H18" s="1108">
        <v>140</v>
      </c>
      <c r="I18" s="1109">
        <v>5.0999999999999996</v>
      </c>
      <c r="J18" s="568">
        <f t="shared" si="1"/>
        <v>9.3151499999999992</v>
      </c>
      <c r="K18" s="995"/>
      <c r="L18" s="964"/>
      <c r="M18" s="964"/>
      <c r="N18" s="964"/>
      <c r="O18" s="964"/>
      <c r="P18" s="964"/>
      <c r="Q18" s="964"/>
      <c r="R18" s="964"/>
      <c r="S18" s="996"/>
      <c r="T18" s="55">
        <f t="shared" si="2"/>
        <v>0</v>
      </c>
      <c r="U18" s="2">
        <f t="shared" si="3"/>
        <v>0</v>
      </c>
      <c r="V18" s="1144">
        <f t="shared" si="4"/>
        <v>0</v>
      </c>
      <c r="W18" s="1533"/>
      <c r="X18" s="1534"/>
    </row>
    <row r="19" spans="2:24" ht="18.75" x14ac:dyDescent="0.25">
      <c r="B19" s="1110" t="s">
        <v>2875</v>
      </c>
      <c r="C19" s="1106" t="s">
        <v>2876</v>
      </c>
      <c r="D19" s="1107">
        <v>1</v>
      </c>
      <c r="E19" s="1108">
        <v>1.5</v>
      </c>
      <c r="F19" s="1108" t="s">
        <v>1747</v>
      </c>
      <c r="G19" s="1109">
        <v>24.06</v>
      </c>
      <c r="H19" s="1108">
        <v>140</v>
      </c>
      <c r="I19" s="1109">
        <v>5.94</v>
      </c>
      <c r="J19" s="568">
        <f t="shared" si="1"/>
        <v>10.849410000000001</v>
      </c>
      <c r="K19" s="995"/>
      <c r="L19" s="964"/>
      <c r="M19" s="964"/>
      <c r="N19" s="964"/>
      <c r="O19" s="964"/>
      <c r="P19" s="964"/>
      <c r="Q19" s="964"/>
      <c r="R19" s="964"/>
      <c r="S19" s="996"/>
      <c r="T19" s="55">
        <f t="shared" si="2"/>
        <v>0</v>
      </c>
      <c r="U19" s="2">
        <f t="shared" si="3"/>
        <v>0</v>
      </c>
      <c r="V19" s="1144">
        <f t="shared" si="4"/>
        <v>0</v>
      </c>
      <c r="W19" s="1533"/>
      <c r="X19" s="1534"/>
    </row>
    <row r="20" spans="2:24" ht="18.75" x14ac:dyDescent="0.25">
      <c r="B20" s="1110" t="s">
        <v>2877</v>
      </c>
      <c r="C20" s="1106" t="s">
        <v>2878</v>
      </c>
      <c r="D20" s="1107">
        <v>2</v>
      </c>
      <c r="E20" s="1108">
        <v>2</v>
      </c>
      <c r="F20" s="1108">
        <v>0.125</v>
      </c>
      <c r="G20" s="1109">
        <v>13.5</v>
      </c>
      <c r="H20" s="1108">
        <v>48</v>
      </c>
      <c r="I20" s="1109">
        <v>2.44</v>
      </c>
      <c r="J20" s="568">
        <f t="shared" si="1"/>
        <v>4.4566600000000003</v>
      </c>
      <c r="K20" s="995"/>
      <c r="L20" s="964"/>
      <c r="M20" s="964"/>
      <c r="N20" s="964"/>
      <c r="O20" s="964"/>
      <c r="P20" s="964"/>
      <c r="Q20" s="964"/>
      <c r="R20" s="964"/>
      <c r="S20" s="996"/>
      <c r="T20" s="55">
        <f t="shared" si="2"/>
        <v>0</v>
      </c>
      <c r="U20" s="2">
        <f t="shared" si="3"/>
        <v>0</v>
      </c>
      <c r="V20" s="1144">
        <f t="shared" si="4"/>
        <v>0</v>
      </c>
      <c r="W20" s="1533"/>
      <c r="X20" s="1534"/>
    </row>
    <row r="21" spans="2:24" ht="18.75" x14ac:dyDescent="0.25">
      <c r="B21" s="1110" t="s">
        <v>2879</v>
      </c>
      <c r="C21" s="1106" t="s">
        <v>2880</v>
      </c>
      <c r="D21" s="1107">
        <v>2</v>
      </c>
      <c r="E21" s="1108">
        <v>2</v>
      </c>
      <c r="F21" s="1108" t="s">
        <v>1747</v>
      </c>
      <c r="G21" s="1109">
        <v>26.25</v>
      </c>
      <c r="H21" s="1108">
        <v>105</v>
      </c>
      <c r="I21" s="1109">
        <v>10.1</v>
      </c>
      <c r="J21" s="568">
        <f t="shared" si="1"/>
        <v>18.447649999999999</v>
      </c>
      <c r="K21" s="995"/>
      <c r="L21" s="964"/>
      <c r="M21" s="964"/>
      <c r="N21" s="964"/>
      <c r="O21" s="964"/>
      <c r="P21" s="964"/>
      <c r="Q21" s="964"/>
      <c r="R21" s="964"/>
      <c r="S21" s="996"/>
      <c r="T21" s="55">
        <f t="shared" si="2"/>
        <v>0</v>
      </c>
      <c r="U21" s="2">
        <f t="shared" si="3"/>
        <v>0</v>
      </c>
      <c r="V21" s="1144">
        <f t="shared" si="4"/>
        <v>0</v>
      </c>
      <c r="W21" s="1533"/>
      <c r="X21" s="1534"/>
    </row>
    <row r="22" spans="2:24" ht="18.75" x14ac:dyDescent="0.25">
      <c r="B22" s="1110" t="s">
        <v>2881</v>
      </c>
      <c r="C22" s="1106" t="s">
        <v>2882</v>
      </c>
      <c r="D22" s="1107">
        <v>2</v>
      </c>
      <c r="E22" s="1108">
        <v>2</v>
      </c>
      <c r="F22" s="1108">
        <v>0.125</v>
      </c>
      <c r="G22" s="1109">
        <v>25</v>
      </c>
      <c r="H22" s="1108">
        <v>80</v>
      </c>
      <c r="I22" s="1109">
        <v>8.76</v>
      </c>
      <c r="J22" s="568">
        <f t="shared" si="1"/>
        <v>16.000139999999998</v>
      </c>
      <c r="K22" s="995"/>
      <c r="L22" s="964"/>
      <c r="M22" s="964"/>
      <c r="N22" s="964"/>
      <c r="O22" s="964"/>
      <c r="P22" s="964"/>
      <c r="Q22" s="964"/>
      <c r="R22" s="964"/>
      <c r="S22" s="996"/>
      <c r="T22" s="55">
        <f t="shared" si="2"/>
        <v>0</v>
      </c>
      <c r="U22" s="2">
        <f t="shared" si="3"/>
        <v>0</v>
      </c>
      <c r="V22" s="1144">
        <f t="shared" si="4"/>
        <v>0</v>
      </c>
      <c r="W22" s="1533"/>
      <c r="X22" s="1534"/>
    </row>
    <row r="23" spans="2:24" ht="18.75" x14ac:dyDescent="0.25">
      <c r="B23" s="1110" t="s">
        <v>2883</v>
      </c>
      <c r="C23" s="1106" t="s">
        <v>2884</v>
      </c>
      <c r="D23" s="1107">
        <v>2</v>
      </c>
      <c r="E23" s="1108">
        <v>2</v>
      </c>
      <c r="F23" s="1108">
        <v>0.125</v>
      </c>
      <c r="G23" s="1109">
        <v>25</v>
      </c>
      <c r="H23" s="1108">
        <v>80</v>
      </c>
      <c r="I23" s="1109">
        <v>9.82</v>
      </c>
      <c r="J23" s="568">
        <f t="shared" si="1"/>
        <v>17.936230000000002</v>
      </c>
      <c r="K23" s="995"/>
      <c r="L23" s="964"/>
      <c r="M23" s="964"/>
      <c r="N23" s="964"/>
      <c r="O23" s="964"/>
      <c r="P23" s="964"/>
      <c r="Q23" s="964"/>
      <c r="R23" s="964"/>
      <c r="S23" s="996"/>
      <c r="T23" s="55">
        <f t="shared" si="2"/>
        <v>0</v>
      </c>
      <c r="U23" s="2">
        <f t="shared" si="3"/>
        <v>0</v>
      </c>
      <c r="V23" s="1144">
        <f t="shared" si="4"/>
        <v>0</v>
      </c>
      <c r="W23" s="1533"/>
      <c r="X23" s="1534"/>
    </row>
    <row r="24" spans="2:24" ht="18.75" x14ac:dyDescent="0.25">
      <c r="B24" s="1105" t="s">
        <v>2885</v>
      </c>
      <c r="C24" s="1106" t="s">
        <v>2886</v>
      </c>
      <c r="D24" s="1107">
        <v>2</v>
      </c>
      <c r="E24" s="1108">
        <v>2</v>
      </c>
      <c r="F24" s="1108" t="s">
        <v>1747</v>
      </c>
      <c r="G24" s="1109">
        <v>24</v>
      </c>
      <c r="H24" s="1108">
        <v>80</v>
      </c>
      <c r="I24" s="1109">
        <v>6.4</v>
      </c>
      <c r="J24" s="568">
        <f t="shared" si="1"/>
        <v>11.6896</v>
      </c>
      <c r="K24" s="995"/>
      <c r="L24" s="964"/>
      <c r="M24" s="964"/>
      <c r="N24" s="964"/>
      <c r="O24" s="964"/>
      <c r="P24" s="964"/>
      <c r="Q24" s="964"/>
      <c r="R24" s="964"/>
      <c r="S24" s="996"/>
      <c r="T24" s="55">
        <f t="shared" si="2"/>
        <v>0</v>
      </c>
      <c r="U24" s="2">
        <f t="shared" si="3"/>
        <v>0</v>
      </c>
      <c r="V24" s="1144">
        <f t="shared" si="4"/>
        <v>0</v>
      </c>
      <c r="W24" s="1533"/>
      <c r="X24" s="1534"/>
    </row>
    <row r="25" spans="2:24" ht="18.75" x14ac:dyDescent="0.25">
      <c r="B25" s="1110" t="s">
        <v>2887</v>
      </c>
      <c r="C25" s="1106" t="s">
        <v>2888</v>
      </c>
      <c r="D25" s="1107">
        <v>2</v>
      </c>
      <c r="E25" s="1108">
        <v>2</v>
      </c>
      <c r="F25" s="1108">
        <v>0.125</v>
      </c>
      <c r="G25" s="1109">
        <v>21.38</v>
      </c>
      <c r="H25" s="1108">
        <v>60</v>
      </c>
      <c r="I25" s="1109">
        <v>4.71</v>
      </c>
      <c r="J25" s="568">
        <f t="shared" si="1"/>
        <v>8.6028149999999997</v>
      </c>
      <c r="K25" s="995"/>
      <c r="L25" s="964"/>
      <c r="M25" s="964"/>
      <c r="N25" s="964"/>
      <c r="O25" s="964"/>
      <c r="P25" s="964"/>
      <c r="Q25" s="964"/>
      <c r="R25" s="964"/>
      <c r="S25" s="996"/>
      <c r="T25" s="55">
        <f t="shared" si="2"/>
        <v>0</v>
      </c>
      <c r="U25" s="2">
        <f t="shared" si="3"/>
        <v>0</v>
      </c>
      <c r="V25" s="1144">
        <f t="shared" si="4"/>
        <v>0</v>
      </c>
      <c r="W25" s="1533"/>
      <c r="X25" s="1534"/>
    </row>
    <row r="26" spans="2:24" ht="18.75" x14ac:dyDescent="0.25">
      <c r="B26" s="1110" t="s">
        <v>2889</v>
      </c>
      <c r="C26" s="1106" t="s">
        <v>2882</v>
      </c>
      <c r="D26" s="1107">
        <v>2</v>
      </c>
      <c r="E26" s="1108">
        <v>2</v>
      </c>
      <c r="F26" s="1108">
        <v>0.125</v>
      </c>
      <c r="G26" s="1109">
        <v>25</v>
      </c>
      <c r="H26" s="1108">
        <v>80</v>
      </c>
      <c r="I26" s="1109">
        <v>8.76</v>
      </c>
      <c r="J26" s="568">
        <f t="shared" si="1"/>
        <v>16.000139999999998</v>
      </c>
      <c r="K26" s="995"/>
      <c r="L26" s="964"/>
      <c r="M26" s="964"/>
      <c r="N26" s="964"/>
      <c r="O26" s="964"/>
      <c r="P26" s="964"/>
      <c r="Q26" s="964"/>
      <c r="R26" s="964"/>
      <c r="S26" s="996"/>
      <c r="T26" s="55">
        <f t="shared" si="2"/>
        <v>0</v>
      </c>
      <c r="U26" s="2">
        <f t="shared" si="3"/>
        <v>0</v>
      </c>
      <c r="V26" s="1144">
        <f t="shared" si="4"/>
        <v>0</v>
      </c>
      <c r="W26" s="1533"/>
      <c r="X26" s="1534"/>
    </row>
    <row r="27" spans="2:24" ht="18.75" x14ac:dyDescent="0.25">
      <c r="B27" s="1110" t="s">
        <v>2890</v>
      </c>
      <c r="C27" s="1106" t="s">
        <v>2891</v>
      </c>
      <c r="D27" s="1107">
        <v>2</v>
      </c>
      <c r="E27" s="1108">
        <v>2</v>
      </c>
      <c r="F27" s="1108">
        <v>0.125</v>
      </c>
      <c r="G27" s="1109">
        <v>25</v>
      </c>
      <c r="H27" s="1108">
        <v>80</v>
      </c>
      <c r="I27" s="1109">
        <v>9.82</v>
      </c>
      <c r="J27" s="568">
        <f t="shared" si="1"/>
        <v>17.936230000000002</v>
      </c>
      <c r="K27" s="995"/>
      <c r="L27" s="964"/>
      <c r="M27" s="964"/>
      <c r="N27" s="964"/>
      <c r="O27" s="964"/>
      <c r="P27" s="964"/>
      <c r="Q27" s="964"/>
      <c r="R27" s="964"/>
      <c r="S27" s="996"/>
      <c r="T27" s="55">
        <f t="shared" si="2"/>
        <v>0</v>
      </c>
      <c r="U27" s="2">
        <f t="shared" si="3"/>
        <v>0</v>
      </c>
      <c r="V27" s="1144">
        <f t="shared" si="4"/>
        <v>0</v>
      </c>
      <c r="W27" s="1533"/>
      <c r="X27" s="1534"/>
    </row>
    <row r="28" spans="2:24" ht="18.75" x14ac:dyDescent="0.25">
      <c r="B28" s="1110" t="s">
        <v>2892</v>
      </c>
      <c r="C28" s="1106" t="s">
        <v>2893</v>
      </c>
      <c r="D28" s="1107">
        <v>2</v>
      </c>
      <c r="E28" s="1108">
        <v>2</v>
      </c>
      <c r="F28" s="1108" t="s">
        <v>1747</v>
      </c>
      <c r="G28" s="1109">
        <v>18.899999999999999</v>
      </c>
      <c r="H28" s="1108">
        <v>72</v>
      </c>
      <c r="I28" s="1109">
        <v>3.97</v>
      </c>
      <c r="J28" s="568">
        <f t="shared" si="1"/>
        <v>7.2512050000000006</v>
      </c>
      <c r="K28" s="995"/>
      <c r="L28" s="964"/>
      <c r="M28" s="964"/>
      <c r="N28" s="964"/>
      <c r="O28" s="964"/>
      <c r="P28" s="964"/>
      <c r="Q28" s="964"/>
      <c r="R28" s="964"/>
      <c r="S28" s="996"/>
      <c r="T28" s="55">
        <f t="shared" si="2"/>
        <v>0</v>
      </c>
      <c r="U28" s="2">
        <f t="shared" si="3"/>
        <v>0</v>
      </c>
      <c r="V28" s="1144">
        <f t="shared" si="4"/>
        <v>0</v>
      </c>
      <c r="W28" s="1533"/>
      <c r="X28" s="1534"/>
    </row>
    <row r="29" spans="2:24" ht="18.75" x14ac:dyDescent="0.25">
      <c r="B29" s="1110" t="s">
        <v>2894</v>
      </c>
      <c r="C29" s="1106" t="s">
        <v>2895</v>
      </c>
      <c r="D29" s="1107">
        <v>2</v>
      </c>
      <c r="E29" s="1108">
        <v>2</v>
      </c>
      <c r="F29" s="1108">
        <v>0.125</v>
      </c>
      <c r="G29" s="1109">
        <v>21.38</v>
      </c>
      <c r="H29" s="1108">
        <v>60</v>
      </c>
      <c r="I29" s="1109">
        <v>7.05</v>
      </c>
      <c r="J29" s="568">
        <f t="shared" si="1"/>
        <v>12.876825</v>
      </c>
      <c r="K29" s="995"/>
      <c r="L29" s="964"/>
      <c r="M29" s="964"/>
      <c r="N29" s="964"/>
      <c r="O29" s="964"/>
      <c r="P29" s="964"/>
      <c r="Q29" s="964"/>
      <c r="R29" s="964"/>
      <c r="S29" s="996"/>
      <c r="T29" s="55">
        <f t="shared" si="2"/>
        <v>0</v>
      </c>
      <c r="U29" s="2">
        <f t="shared" si="3"/>
        <v>0</v>
      </c>
      <c r="V29" s="1144">
        <f t="shared" si="4"/>
        <v>0</v>
      </c>
      <c r="W29" s="1533"/>
      <c r="X29" s="1534"/>
    </row>
    <row r="30" spans="2:24" ht="18.75" x14ac:dyDescent="0.25">
      <c r="B30" s="1110" t="s">
        <v>2896</v>
      </c>
      <c r="C30" s="1106" t="s">
        <v>2897</v>
      </c>
      <c r="D30" s="1107">
        <v>2</v>
      </c>
      <c r="E30" s="1108">
        <v>2</v>
      </c>
      <c r="F30" s="1108" t="s">
        <v>1747</v>
      </c>
      <c r="G30" s="1109">
        <v>18.899999999999999</v>
      </c>
      <c r="H30" s="1108">
        <v>72</v>
      </c>
      <c r="I30" s="1109">
        <v>4.04</v>
      </c>
      <c r="J30" s="568">
        <f t="shared" si="1"/>
        <v>7.37906</v>
      </c>
      <c r="K30" s="995"/>
      <c r="L30" s="964"/>
      <c r="M30" s="964"/>
      <c r="N30" s="964"/>
      <c r="O30" s="964"/>
      <c r="P30" s="964"/>
      <c r="Q30" s="964"/>
      <c r="R30" s="964"/>
      <c r="S30" s="996"/>
      <c r="T30" s="55">
        <f t="shared" si="2"/>
        <v>0</v>
      </c>
      <c r="U30" s="2">
        <f t="shared" si="3"/>
        <v>0</v>
      </c>
      <c r="V30" s="1144">
        <f t="shared" si="4"/>
        <v>0</v>
      </c>
      <c r="W30" s="1533"/>
      <c r="X30" s="1534"/>
    </row>
    <row r="31" spans="2:24" ht="18.75" x14ac:dyDescent="0.25">
      <c r="B31" s="1110" t="s">
        <v>2898</v>
      </c>
      <c r="C31" s="1106" t="s">
        <v>2899</v>
      </c>
      <c r="D31" s="1107">
        <v>2</v>
      </c>
      <c r="E31" s="1108">
        <v>2</v>
      </c>
      <c r="F31" s="1108">
        <v>0.125</v>
      </c>
      <c r="G31" s="1109">
        <v>18.899999999999999</v>
      </c>
      <c r="H31" s="1108">
        <v>48</v>
      </c>
      <c r="I31" s="1109">
        <v>3.95</v>
      </c>
      <c r="J31" s="568">
        <f t="shared" si="1"/>
        <v>7.2146750000000006</v>
      </c>
      <c r="K31" s="995"/>
      <c r="L31" s="964"/>
      <c r="M31" s="964"/>
      <c r="N31" s="964"/>
      <c r="O31" s="964"/>
      <c r="P31" s="964"/>
      <c r="Q31" s="964"/>
      <c r="R31" s="964"/>
      <c r="S31" s="996"/>
      <c r="T31" s="55">
        <f t="shared" si="2"/>
        <v>0</v>
      </c>
      <c r="U31" s="2">
        <f t="shared" si="3"/>
        <v>0</v>
      </c>
      <c r="V31" s="1144">
        <f t="shared" si="4"/>
        <v>0</v>
      </c>
      <c r="W31" s="1533"/>
      <c r="X31" s="1534"/>
    </row>
    <row r="32" spans="2:24" ht="18.75" x14ac:dyDescent="0.25">
      <c r="B32" s="1110" t="s">
        <v>2900</v>
      </c>
      <c r="C32" s="1106" t="s">
        <v>2901</v>
      </c>
      <c r="D32" s="1107">
        <v>1</v>
      </c>
      <c r="E32" s="1108">
        <v>1.25</v>
      </c>
      <c r="F32" s="1108" t="s">
        <v>1747</v>
      </c>
      <c r="G32" s="1109">
        <v>14.4</v>
      </c>
      <c r="H32" s="1108">
        <v>72</v>
      </c>
      <c r="I32" s="1109">
        <v>2.86</v>
      </c>
      <c r="J32" s="568">
        <f t="shared" si="1"/>
        <v>5.2237900000000002</v>
      </c>
      <c r="K32" s="995"/>
      <c r="L32" s="964"/>
      <c r="M32" s="964"/>
      <c r="N32" s="964"/>
      <c r="O32" s="964"/>
      <c r="P32" s="964"/>
      <c r="Q32" s="964"/>
      <c r="R32" s="964"/>
      <c r="S32" s="996"/>
      <c r="T32" s="55">
        <f t="shared" si="2"/>
        <v>0</v>
      </c>
      <c r="U32" s="2">
        <f t="shared" si="3"/>
        <v>0</v>
      </c>
      <c r="V32" s="1144">
        <f t="shared" si="4"/>
        <v>0</v>
      </c>
      <c r="W32" s="1533"/>
      <c r="X32" s="1534"/>
    </row>
    <row r="33" spans="2:24" ht="18.75" x14ac:dyDescent="0.25">
      <c r="B33" s="1110" t="s">
        <v>2902</v>
      </c>
      <c r="C33" s="1106" t="s">
        <v>2903</v>
      </c>
      <c r="D33" s="1107">
        <v>2</v>
      </c>
      <c r="E33" s="1108">
        <v>2</v>
      </c>
      <c r="F33" s="1108">
        <v>0.125</v>
      </c>
      <c r="G33" s="1109">
        <v>14.4</v>
      </c>
      <c r="H33" s="1108">
        <v>48</v>
      </c>
      <c r="I33" s="1109">
        <v>3.34</v>
      </c>
      <c r="J33" s="568">
        <f t="shared" si="1"/>
        <v>6.1005099999999999</v>
      </c>
      <c r="K33" s="995"/>
      <c r="L33" s="964"/>
      <c r="M33" s="964"/>
      <c r="N33" s="964"/>
      <c r="O33" s="964"/>
      <c r="P33" s="964"/>
      <c r="Q33" s="964"/>
      <c r="R33" s="964"/>
      <c r="S33" s="996"/>
      <c r="T33" s="55">
        <f t="shared" si="2"/>
        <v>0</v>
      </c>
      <c r="U33" s="2">
        <f t="shared" si="3"/>
        <v>0</v>
      </c>
      <c r="V33" s="1144">
        <f t="shared" si="4"/>
        <v>0</v>
      </c>
      <c r="W33" s="1533"/>
      <c r="X33" s="1534"/>
    </row>
    <row r="34" spans="2:24" ht="18.75" x14ac:dyDescent="0.25">
      <c r="B34" s="1105" t="s">
        <v>2904</v>
      </c>
      <c r="C34" s="1106" t="s">
        <v>2905</v>
      </c>
      <c r="D34" s="1107">
        <v>2</v>
      </c>
      <c r="E34" s="1108">
        <v>2</v>
      </c>
      <c r="F34" s="1108">
        <v>0.125</v>
      </c>
      <c r="G34" s="1109">
        <v>14.4</v>
      </c>
      <c r="H34" s="1108">
        <v>48</v>
      </c>
      <c r="I34" s="1109">
        <v>4.7</v>
      </c>
      <c r="J34" s="568">
        <f t="shared" si="1"/>
        <v>8.5845500000000001</v>
      </c>
      <c r="K34" s="995"/>
      <c r="L34" s="964"/>
      <c r="M34" s="964"/>
      <c r="N34" s="964"/>
      <c r="O34" s="964"/>
      <c r="P34" s="964"/>
      <c r="Q34" s="964"/>
      <c r="R34" s="964"/>
      <c r="S34" s="996"/>
      <c r="T34" s="55">
        <f t="shared" si="2"/>
        <v>0</v>
      </c>
      <c r="U34" s="2">
        <f t="shared" si="3"/>
        <v>0</v>
      </c>
      <c r="V34" s="1144">
        <f t="shared" si="4"/>
        <v>0</v>
      </c>
      <c r="W34" s="1533"/>
      <c r="X34" s="1534"/>
    </row>
    <row r="35" spans="2:24" ht="18.75" x14ac:dyDescent="0.25">
      <c r="B35" s="1110" t="s">
        <v>2906</v>
      </c>
      <c r="C35" s="1106" t="s">
        <v>2907</v>
      </c>
      <c r="D35" s="1107">
        <v>2</v>
      </c>
      <c r="E35" s="1108">
        <v>2</v>
      </c>
      <c r="F35" s="1108" t="s">
        <v>1747</v>
      </c>
      <c r="G35" s="1109">
        <v>14.4</v>
      </c>
      <c r="H35" s="1108">
        <v>48</v>
      </c>
      <c r="I35" s="1109">
        <v>4.5999999999999996</v>
      </c>
      <c r="J35" s="568">
        <f t="shared" si="1"/>
        <v>8.4018999999999995</v>
      </c>
      <c r="K35" s="995"/>
      <c r="L35" s="964"/>
      <c r="M35" s="964"/>
      <c r="N35" s="964"/>
      <c r="O35" s="964"/>
      <c r="P35" s="964"/>
      <c r="Q35" s="964"/>
      <c r="R35" s="964"/>
      <c r="S35" s="996"/>
      <c r="T35" s="55">
        <f t="shared" si="2"/>
        <v>0</v>
      </c>
      <c r="U35" s="2">
        <f t="shared" si="3"/>
        <v>0</v>
      </c>
      <c r="V35" s="1144">
        <f t="shared" si="4"/>
        <v>0</v>
      </c>
      <c r="W35" s="1533"/>
      <c r="X35" s="1534"/>
    </row>
    <row r="36" spans="2:24" ht="18.75" x14ac:dyDescent="0.25">
      <c r="B36" s="1110" t="s">
        <v>2908</v>
      </c>
      <c r="C36" s="1106" t="s">
        <v>2909</v>
      </c>
      <c r="D36" s="1107">
        <v>2</v>
      </c>
      <c r="E36" s="1108">
        <v>2</v>
      </c>
      <c r="F36" s="1108" t="s">
        <v>1747</v>
      </c>
      <c r="G36" s="1109">
        <v>14.4</v>
      </c>
      <c r="H36" s="1108">
        <v>48</v>
      </c>
      <c r="I36" s="1109">
        <v>4.32</v>
      </c>
      <c r="J36" s="568">
        <f t="shared" si="1"/>
        <v>7.8904800000000002</v>
      </c>
      <c r="K36" s="995"/>
      <c r="L36" s="964"/>
      <c r="M36" s="964"/>
      <c r="N36" s="964"/>
      <c r="O36" s="964"/>
      <c r="P36" s="964"/>
      <c r="Q36" s="964"/>
      <c r="R36" s="964"/>
      <c r="S36" s="996"/>
      <c r="T36" s="55">
        <f t="shared" si="2"/>
        <v>0</v>
      </c>
      <c r="U36" s="2">
        <f t="shared" si="3"/>
        <v>0</v>
      </c>
      <c r="V36" s="1144">
        <f t="shared" si="4"/>
        <v>0</v>
      </c>
      <c r="W36" s="1533"/>
      <c r="X36" s="1534"/>
    </row>
    <row r="37" spans="2:24" ht="19.5" thickBot="1" x14ac:dyDescent="0.3">
      <c r="B37" s="1111" t="s">
        <v>2910</v>
      </c>
      <c r="C37" s="1112" t="s">
        <v>2911</v>
      </c>
      <c r="D37" s="1113">
        <v>2</v>
      </c>
      <c r="E37" s="1114">
        <v>2</v>
      </c>
      <c r="F37" s="1114" t="s">
        <v>1747</v>
      </c>
      <c r="G37" s="1115">
        <v>14.4</v>
      </c>
      <c r="H37" s="1114">
        <v>48</v>
      </c>
      <c r="I37" s="1115">
        <v>6.2</v>
      </c>
      <c r="J37" s="577">
        <f t="shared" si="1"/>
        <v>11.324300000000001</v>
      </c>
      <c r="K37" s="997"/>
      <c r="L37" s="998"/>
      <c r="M37" s="998"/>
      <c r="N37" s="998"/>
      <c r="O37" s="998"/>
      <c r="P37" s="998"/>
      <c r="Q37" s="998"/>
      <c r="R37" s="998"/>
      <c r="S37" s="999"/>
      <c r="T37" s="56">
        <f t="shared" si="2"/>
        <v>0</v>
      </c>
      <c r="U37" s="1">
        <f t="shared" si="3"/>
        <v>0</v>
      </c>
      <c r="V37" s="1162">
        <f t="shared" si="4"/>
        <v>0</v>
      </c>
      <c r="W37" s="1782"/>
      <c r="X37" s="1783"/>
    </row>
    <row r="38" spans="2:24" ht="27" customHeight="1" x14ac:dyDescent="0.25">
      <c r="B38" s="1784" t="s">
        <v>1743</v>
      </c>
      <c r="C38" s="1785"/>
      <c r="D38" s="1785"/>
      <c r="E38" s="1785"/>
      <c r="F38" s="1785"/>
      <c r="G38" s="1785"/>
      <c r="H38" s="1785"/>
      <c r="I38" s="1785"/>
      <c r="J38" s="1785"/>
      <c r="K38" s="1785"/>
      <c r="L38" s="1785"/>
      <c r="M38" s="1785"/>
      <c r="N38" s="1785"/>
      <c r="O38" s="1785"/>
      <c r="P38" s="1785"/>
      <c r="Q38" s="1785"/>
      <c r="R38" s="1785"/>
      <c r="S38" s="1785"/>
      <c r="T38" s="1785"/>
      <c r="U38" s="1785"/>
      <c r="V38" s="1785"/>
      <c r="W38" s="1785"/>
      <c r="X38" s="1786"/>
    </row>
    <row r="39" spans="2:24" x14ac:dyDescent="0.25">
      <c r="B39" s="1784"/>
      <c r="C39" s="1785"/>
      <c r="D39" s="1785"/>
      <c r="E39" s="1785"/>
      <c r="F39" s="1785"/>
      <c r="G39" s="1785"/>
      <c r="H39" s="1785"/>
      <c r="I39" s="1785"/>
      <c r="J39" s="1785"/>
      <c r="K39" s="1785"/>
      <c r="L39" s="1785"/>
      <c r="M39" s="1785"/>
      <c r="N39" s="1785"/>
      <c r="O39" s="1785"/>
      <c r="P39" s="1785"/>
      <c r="Q39" s="1785"/>
      <c r="R39" s="1785"/>
      <c r="S39" s="1785"/>
      <c r="T39" s="1785"/>
      <c r="U39" s="1785"/>
      <c r="V39" s="1785"/>
      <c r="W39" s="1785"/>
      <c r="X39" s="1786"/>
    </row>
    <row r="40" spans="2:24" x14ac:dyDescent="0.25">
      <c r="B40" s="1784"/>
      <c r="C40" s="1785"/>
      <c r="D40" s="1785"/>
      <c r="E40" s="1785"/>
      <c r="F40" s="1785"/>
      <c r="G40" s="1785"/>
      <c r="H40" s="1785"/>
      <c r="I40" s="1785"/>
      <c r="J40" s="1785"/>
      <c r="K40" s="1785"/>
      <c r="L40" s="1785"/>
      <c r="M40" s="1785"/>
      <c r="N40" s="1785"/>
      <c r="O40" s="1785"/>
      <c r="P40" s="1785"/>
      <c r="Q40" s="1785"/>
      <c r="R40" s="1785"/>
      <c r="S40" s="1785"/>
      <c r="T40" s="1785"/>
      <c r="U40" s="1785"/>
      <c r="V40" s="1785"/>
      <c r="W40" s="1785"/>
      <c r="X40" s="1786"/>
    </row>
    <row r="41" spans="2:24" ht="15.75" thickBot="1" x14ac:dyDescent="0.3">
      <c r="B41" s="1787"/>
      <c r="C41" s="1788"/>
      <c r="D41" s="1788"/>
      <c r="E41" s="1788"/>
      <c r="F41" s="1788"/>
      <c r="G41" s="1788"/>
      <c r="H41" s="1788"/>
      <c r="I41" s="1788"/>
      <c r="J41" s="1788"/>
      <c r="K41" s="1788"/>
      <c r="L41" s="1788"/>
      <c r="M41" s="1788"/>
      <c r="N41" s="1788"/>
      <c r="O41" s="1788"/>
      <c r="P41" s="1788"/>
      <c r="Q41" s="1788"/>
      <c r="R41" s="1788"/>
      <c r="S41" s="1788"/>
      <c r="T41" s="1788"/>
      <c r="U41" s="1788"/>
      <c r="V41" s="1788"/>
      <c r="W41" s="1788"/>
      <c r="X41" s="1789"/>
    </row>
    <row r="42" spans="2:24" ht="17.25" thickTop="1" thickBot="1" x14ac:dyDescent="0.3">
      <c r="B42" s="1790"/>
      <c r="C42" s="1790"/>
      <c r="D42" s="1790"/>
      <c r="E42" s="1790"/>
      <c r="F42" s="1790"/>
      <c r="G42" s="1790"/>
      <c r="H42" s="1790"/>
      <c r="I42" s="1790"/>
      <c r="J42" s="1790"/>
      <c r="K42" s="1790"/>
      <c r="L42" s="1790"/>
      <c r="M42" s="1790"/>
      <c r="N42" s="1790"/>
      <c r="O42" s="1790"/>
      <c r="P42" s="1790"/>
      <c r="Q42" s="1790"/>
      <c r="R42" s="1790"/>
      <c r="S42" s="1790"/>
      <c r="T42" s="1790"/>
      <c r="U42" s="1790"/>
      <c r="V42" s="1790"/>
      <c r="W42" s="1790"/>
      <c r="X42" s="1790"/>
    </row>
    <row r="43" spans="2:24" ht="24" x14ac:dyDescent="0.4">
      <c r="C43" s="1546" t="s">
        <v>1744</v>
      </c>
      <c r="D43" s="1547"/>
      <c r="E43" s="1547"/>
      <c r="F43" s="1547"/>
      <c r="G43" s="1548"/>
    </row>
    <row r="44" spans="2:24" x14ac:dyDescent="0.25">
      <c r="C44" s="1549"/>
      <c r="D44" s="1550"/>
      <c r="E44" s="1550"/>
      <c r="F44" s="1550"/>
      <c r="G44" s="1551"/>
    </row>
    <row r="45" spans="2:24" x14ac:dyDescent="0.25">
      <c r="C45" s="1552"/>
      <c r="D45" s="1553"/>
      <c r="E45" s="1553"/>
      <c r="F45" s="1553"/>
      <c r="G45" s="1554"/>
    </row>
    <row r="46" spans="2:24" x14ac:dyDescent="0.25">
      <c r="C46" s="1552"/>
      <c r="D46" s="1553"/>
      <c r="E46" s="1553"/>
      <c r="F46" s="1553"/>
      <c r="G46" s="1554"/>
    </row>
    <row r="47" spans="2:24" ht="15.75" thickBot="1" x14ac:dyDescent="0.3">
      <c r="C47" s="1555"/>
      <c r="D47" s="1556"/>
      <c r="E47" s="1556"/>
      <c r="F47" s="1556"/>
      <c r="G47" s="1557"/>
    </row>
  </sheetData>
  <mergeCells count="29">
    <mergeCell ref="B2:P2"/>
    <mergeCell ref="Q2:X4"/>
    <mergeCell ref="B3:P3"/>
    <mergeCell ref="B4:C4"/>
    <mergeCell ref="D4:J4"/>
    <mergeCell ref="K4:M4"/>
    <mergeCell ref="N4:P4"/>
    <mergeCell ref="B5:X5"/>
    <mergeCell ref="B6:X6"/>
    <mergeCell ref="B7:J7"/>
    <mergeCell ref="L7:N7"/>
    <mergeCell ref="O7:R7"/>
    <mergeCell ref="T7:X7"/>
    <mergeCell ref="C43:G43"/>
    <mergeCell ref="C44:G47"/>
    <mergeCell ref="A1:Y1"/>
    <mergeCell ref="B10:X10"/>
    <mergeCell ref="B11:X11"/>
    <mergeCell ref="W15:X37"/>
    <mergeCell ref="B38:X39"/>
    <mergeCell ref="B40:X41"/>
    <mergeCell ref="B42:X42"/>
    <mergeCell ref="B8:B9"/>
    <mergeCell ref="E8:J8"/>
    <mergeCell ref="L8:Q8"/>
    <mergeCell ref="S8:X8"/>
    <mergeCell ref="E9:J9"/>
    <mergeCell ref="L9:Q9"/>
    <mergeCell ref="S9:X9"/>
  </mergeCells>
  <conditionalFormatting sqref="B2:B14 B38:B1048576">
    <cfRule type="duplicateValues" dxfId="23" priority="89"/>
  </conditionalFormatting>
  <conditionalFormatting sqref="B15:B37">
    <cfRule type="duplicateValues" dxfId="22" priority="92"/>
  </conditionalFormatting>
  <pageMargins left="0.25" right="0.25" top="0.75" bottom="0.75" header="0.3" footer="0.3"/>
  <pageSetup scale="38"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FFCE8-BA4C-449D-B187-95168118E592}">
  <sheetPr codeName="Sheet79">
    <pageSetUpPr fitToPage="1"/>
  </sheetPr>
  <dimension ref="A1:Y51"/>
  <sheetViews>
    <sheetView zoomScale="60" zoomScaleNormal="60" workbookViewId="0">
      <selection activeCell="B2" sqref="B2:P2"/>
    </sheetView>
  </sheetViews>
  <sheetFormatPr defaultColWidth="9.140625" defaultRowHeight="15" x14ac:dyDescent="0.25"/>
  <cols>
    <col min="1" max="1" width="3.42578125" style="58" customWidth="1"/>
    <col min="2" max="2" width="18.42578125" style="58" bestFit="1" customWidth="1"/>
    <col min="3" max="3" width="66.5703125" style="58" customWidth="1"/>
    <col min="4" max="4" width="19.42578125" style="58" customWidth="1"/>
    <col min="5" max="5" width="10.140625" style="58" customWidth="1"/>
    <col min="6" max="6" width="11.28515625" style="58" bestFit="1" customWidth="1"/>
    <col min="7"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89.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60" thickTop="1" thickBot="1" x14ac:dyDescent="0.3">
      <c r="B2" s="1558" t="s">
        <v>1730</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1.5"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27.75"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6.5"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15.75"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5.25" customHeight="1" thickTop="1" thickBot="1" x14ac:dyDescent="0.3">
      <c r="B7" s="1540"/>
      <c r="C7" s="1541"/>
      <c r="D7" s="1541"/>
      <c r="E7" s="1541"/>
      <c r="F7" s="1541"/>
      <c r="G7" s="1541"/>
      <c r="H7" s="1541"/>
      <c r="I7" s="1541"/>
      <c r="J7" s="1541"/>
      <c r="K7" s="1146">
        <v>110244</v>
      </c>
      <c r="L7" s="1542" t="s">
        <v>1681</v>
      </c>
      <c r="M7" s="1542"/>
      <c r="N7" s="1542"/>
      <c r="O7" s="1543" t="s">
        <v>1924</v>
      </c>
      <c r="P7" s="1578"/>
      <c r="Q7" s="1578"/>
      <c r="R7" s="1578"/>
      <c r="S7" s="578">
        <v>1.8265</v>
      </c>
      <c r="T7" s="1542" t="s">
        <v>1683</v>
      </c>
      <c r="U7" s="1542"/>
      <c r="V7" s="1542"/>
      <c r="W7" s="1542"/>
      <c r="X7" s="1545"/>
    </row>
    <row r="8" spans="1:25" s="351" customFormat="1" ht="20.25"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64.5" thickBot="1" x14ac:dyDescent="0.3">
      <c r="A9" s="352"/>
      <c r="B9" s="1566"/>
      <c r="C9" s="27">
        <f>SUM(U15:U41)</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60"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68.25"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6.5" thickBot="1" x14ac:dyDescent="0.3">
      <c r="A12" s="354"/>
      <c r="B12" s="355"/>
      <c r="C12" s="356"/>
      <c r="D12" s="356"/>
      <c r="E12" s="356"/>
      <c r="F12" s="356"/>
      <c r="G12" s="356"/>
      <c r="H12" s="356"/>
      <c r="I12" s="356"/>
      <c r="J12" s="356"/>
      <c r="K12" s="357">
        <f t="shared" ref="K12:V12" si="0">SUM(K15:K73)</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46.5"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8.75" x14ac:dyDescent="0.25">
      <c r="B15" s="590">
        <v>20210</v>
      </c>
      <c r="C15" s="591" t="s">
        <v>2912</v>
      </c>
      <c r="D15" s="559">
        <v>2</v>
      </c>
      <c r="E15" s="560">
        <v>2</v>
      </c>
      <c r="F15" s="560" t="s">
        <v>2913</v>
      </c>
      <c r="G15" s="561">
        <v>30.94</v>
      </c>
      <c r="H15" s="560">
        <v>90</v>
      </c>
      <c r="I15" s="561">
        <v>9.9499999999999993</v>
      </c>
      <c r="J15" s="580">
        <f>$S$7*I15</f>
        <v>18.173674999999999</v>
      </c>
      <c r="K15" s="993"/>
      <c r="L15" s="979"/>
      <c r="M15" s="979"/>
      <c r="N15" s="979"/>
      <c r="O15" s="979"/>
      <c r="P15" s="979"/>
      <c r="Q15" s="979"/>
      <c r="R15" s="979"/>
      <c r="S15" s="994"/>
      <c r="T15" s="54">
        <f t="shared" ref="T15:T41" si="1">SUM(K15:S15)</f>
        <v>0</v>
      </c>
      <c r="U15" s="325">
        <f t="shared" ref="U15:U41" si="2">T15*I15</f>
        <v>0</v>
      </c>
      <c r="V15" s="328">
        <f t="shared" ref="V15:V41" si="3">U15*$S$7</f>
        <v>0</v>
      </c>
      <c r="W15" s="1572" t="s">
        <v>1695</v>
      </c>
      <c r="X15" s="1573"/>
    </row>
    <row r="16" spans="1:25" ht="18.75" x14ac:dyDescent="0.25">
      <c r="B16" s="592">
        <v>20211</v>
      </c>
      <c r="C16" s="570" t="s">
        <v>2914</v>
      </c>
      <c r="D16" s="565">
        <v>2</v>
      </c>
      <c r="E16" s="566">
        <v>2</v>
      </c>
      <c r="F16" s="566" t="s">
        <v>2913</v>
      </c>
      <c r="G16" s="567">
        <v>30.88</v>
      </c>
      <c r="H16" s="566">
        <v>90</v>
      </c>
      <c r="I16" s="567">
        <v>11.44</v>
      </c>
      <c r="J16" s="903">
        <f t="shared" ref="J16:J41" si="4">$S$7*I16</f>
        <v>20.895160000000001</v>
      </c>
      <c r="K16" s="995"/>
      <c r="L16" s="964"/>
      <c r="M16" s="964"/>
      <c r="N16" s="964"/>
      <c r="O16" s="964"/>
      <c r="P16" s="964"/>
      <c r="Q16" s="964"/>
      <c r="R16" s="964"/>
      <c r="S16" s="996"/>
      <c r="T16" s="55">
        <f t="shared" si="1"/>
        <v>0</v>
      </c>
      <c r="U16" s="326">
        <f t="shared" si="2"/>
        <v>0</v>
      </c>
      <c r="V16" s="13">
        <f t="shared" si="3"/>
        <v>0</v>
      </c>
      <c r="W16" s="1574"/>
      <c r="X16" s="1575"/>
    </row>
    <row r="17" spans="2:24" ht="18.75" x14ac:dyDescent="0.25">
      <c r="B17" s="593">
        <v>90700</v>
      </c>
      <c r="C17" s="570" t="s">
        <v>2915</v>
      </c>
      <c r="D17" s="565">
        <v>2</v>
      </c>
      <c r="E17" s="566">
        <v>2</v>
      </c>
      <c r="F17" s="566" t="s">
        <v>2913</v>
      </c>
      <c r="G17" s="567">
        <v>31.67</v>
      </c>
      <c r="H17" s="566">
        <v>90</v>
      </c>
      <c r="I17" s="567">
        <v>9.8699999999999992</v>
      </c>
      <c r="J17" s="903">
        <f t="shared" si="4"/>
        <v>18.027555</v>
      </c>
      <c r="K17" s="995"/>
      <c r="L17" s="964"/>
      <c r="M17" s="964"/>
      <c r="N17" s="964"/>
      <c r="O17" s="964"/>
      <c r="P17" s="964"/>
      <c r="Q17" s="964"/>
      <c r="R17" s="964"/>
      <c r="S17" s="996"/>
      <c r="T17" s="55">
        <f t="shared" si="1"/>
        <v>0</v>
      </c>
      <c r="U17" s="326">
        <f t="shared" si="2"/>
        <v>0</v>
      </c>
      <c r="V17" s="13">
        <f t="shared" si="3"/>
        <v>0</v>
      </c>
      <c r="W17" s="1574"/>
      <c r="X17" s="1575"/>
    </row>
    <row r="18" spans="2:24" ht="18.75" x14ac:dyDescent="0.25">
      <c r="B18" s="593">
        <v>20310</v>
      </c>
      <c r="C18" s="570" t="s">
        <v>2916</v>
      </c>
      <c r="D18" s="565">
        <v>2</v>
      </c>
      <c r="E18" s="566">
        <v>2</v>
      </c>
      <c r="F18" s="566" t="s">
        <v>2913</v>
      </c>
      <c r="G18" s="567">
        <v>24.75</v>
      </c>
      <c r="H18" s="566">
        <v>72</v>
      </c>
      <c r="I18" s="567">
        <v>7.96</v>
      </c>
      <c r="J18" s="903">
        <f t="shared" si="4"/>
        <v>14.53894</v>
      </c>
      <c r="K18" s="995"/>
      <c r="L18" s="964"/>
      <c r="M18" s="964"/>
      <c r="N18" s="964"/>
      <c r="O18" s="964"/>
      <c r="P18" s="964"/>
      <c r="Q18" s="964"/>
      <c r="R18" s="964"/>
      <c r="S18" s="996"/>
      <c r="T18" s="55">
        <f t="shared" si="1"/>
        <v>0</v>
      </c>
      <c r="U18" s="326">
        <f t="shared" si="2"/>
        <v>0</v>
      </c>
      <c r="V18" s="13">
        <f t="shared" si="3"/>
        <v>0</v>
      </c>
      <c r="W18" s="1574"/>
      <c r="X18" s="1575"/>
    </row>
    <row r="19" spans="2:24" ht="18.75" x14ac:dyDescent="0.25">
      <c r="B19" s="593">
        <v>20311</v>
      </c>
      <c r="C19" s="570" t="s">
        <v>2917</v>
      </c>
      <c r="D19" s="565">
        <v>2</v>
      </c>
      <c r="E19" s="566">
        <v>2</v>
      </c>
      <c r="F19" s="566" t="s">
        <v>2913</v>
      </c>
      <c r="G19" s="567">
        <v>24.71</v>
      </c>
      <c r="H19" s="566">
        <v>72</v>
      </c>
      <c r="I19" s="567">
        <v>9.15</v>
      </c>
      <c r="J19" s="903">
        <f t="shared" si="4"/>
        <v>16.712475000000001</v>
      </c>
      <c r="K19" s="995"/>
      <c r="L19" s="964"/>
      <c r="M19" s="964"/>
      <c r="N19" s="964"/>
      <c r="O19" s="964"/>
      <c r="P19" s="964"/>
      <c r="Q19" s="964"/>
      <c r="R19" s="964"/>
      <c r="S19" s="996"/>
      <c r="T19" s="55">
        <f t="shared" si="1"/>
        <v>0</v>
      </c>
      <c r="U19" s="326">
        <f t="shared" si="2"/>
        <v>0</v>
      </c>
      <c r="V19" s="13">
        <f t="shared" si="3"/>
        <v>0</v>
      </c>
      <c r="W19" s="1574"/>
      <c r="X19" s="1575"/>
    </row>
    <row r="20" spans="2:24" ht="18.75" x14ac:dyDescent="0.25">
      <c r="B20" s="593">
        <v>20312</v>
      </c>
      <c r="C20" s="570" t="s">
        <v>2918</v>
      </c>
      <c r="D20" s="565">
        <v>2</v>
      </c>
      <c r="E20" s="566">
        <v>2</v>
      </c>
      <c r="F20" s="566" t="s">
        <v>2913</v>
      </c>
      <c r="G20" s="567">
        <v>25.34</v>
      </c>
      <c r="H20" s="566">
        <v>72</v>
      </c>
      <c r="I20" s="567">
        <v>7.96</v>
      </c>
      <c r="J20" s="903">
        <f t="shared" si="4"/>
        <v>14.53894</v>
      </c>
      <c r="K20" s="995"/>
      <c r="L20" s="964"/>
      <c r="M20" s="964"/>
      <c r="N20" s="964"/>
      <c r="O20" s="964"/>
      <c r="P20" s="964"/>
      <c r="Q20" s="964"/>
      <c r="R20" s="964"/>
      <c r="S20" s="996"/>
      <c r="T20" s="55">
        <f t="shared" si="1"/>
        <v>0</v>
      </c>
      <c r="U20" s="326">
        <f t="shared" si="2"/>
        <v>0</v>
      </c>
      <c r="V20" s="13">
        <f t="shared" si="3"/>
        <v>0</v>
      </c>
      <c r="W20" s="1574"/>
      <c r="X20" s="1575"/>
    </row>
    <row r="21" spans="2:24" ht="18.75" x14ac:dyDescent="0.25">
      <c r="B21" s="593">
        <v>15010</v>
      </c>
      <c r="C21" s="570" t="s">
        <v>2919</v>
      </c>
      <c r="D21" s="565">
        <v>2</v>
      </c>
      <c r="E21" s="566">
        <v>2</v>
      </c>
      <c r="F21" s="566" t="s">
        <v>2913</v>
      </c>
      <c r="G21" s="567">
        <v>27.5</v>
      </c>
      <c r="H21" s="566">
        <v>80</v>
      </c>
      <c r="I21" s="567">
        <v>8.85</v>
      </c>
      <c r="J21" s="903">
        <f t="shared" si="4"/>
        <v>16.164525000000001</v>
      </c>
      <c r="K21" s="995"/>
      <c r="L21" s="964"/>
      <c r="M21" s="964"/>
      <c r="N21" s="964"/>
      <c r="O21" s="964"/>
      <c r="P21" s="964"/>
      <c r="Q21" s="964"/>
      <c r="R21" s="964"/>
      <c r="S21" s="996"/>
      <c r="T21" s="55">
        <f t="shared" si="1"/>
        <v>0</v>
      </c>
      <c r="U21" s="326">
        <f t="shared" si="2"/>
        <v>0</v>
      </c>
      <c r="V21" s="13">
        <f t="shared" si="3"/>
        <v>0</v>
      </c>
      <c r="W21" s="1574"/>
      <c r="X21" s="1575"/>
    </row>
    <row r="22" spans="2:24" ht="18.75" x14ac:dyDescent="0.25">
      <c r="B22" s="593">
        <v>15011</v>
      </c>
      <c r="C22" s="570" t="s">
        <v>2920</v>
      </c>
      <c r="D22" s="565">
        <v>2</v>
      </c>
      <c r="E22" s="566">
        <v>2</v>
      </c>
      <c r="F22" s="566" t="s">
        <v>2913</v>
      </c>
      <c r="G22" s="567">
        <v>27.45</v>
      </c>
      <c r="H22" s="566">
        <v>80</v>
      </c>
      <c r="I22" s="567">
        <v>10.17</v>
      </c>
      <c r="J22" s="903">
        <f t="shared" si="4"/>
        <v>18.575505</v>
      </c>
      <c r="K22" s="995"/>
      <c r="L22" s="964"/>
      <c r="M22" s="964"/>
      <c r="N22" s="964"/>
      <c r="O22" s="964"/>
      <c r="P22" s="964"/>
      <c r="Q22" s="964"/>
      <c r="R22" s="964"/>
      <c r="S22" s="996"/>
      <c r="T22" s="55">
        <f t="shared" si="1"/>
        <v>0</v>
      </c>
      <c r="U22" s="326">
        <f t="shared" si="2"/>
        <v>0</v>
      </c>
      <c r="V22" s="13">
        <f t="shared" si="3"/>
        <v>0</v>
      </c>
      <c r="W22" s="1574"/>
      <c r="X22" s="1575"/>
    </row>
    <row r="23" spans="2:24" ht="18.75" x14ac:dyDescent="0.25">
      <c r="B23" s="593">
        <v>16011</v>
      </c>
      <c r="C23" s="570" t="s">
        <v>2921</v>
      </c>
      <c r="D23" s="565">
        <v>1</v>
      </c>
      <c r="E23" s="566">
        <v>2</v>
      </c>
      <c r="F23" s="566">
        <v>0</v>
      </c>
      <c r="G23" s="567">
        <v>27.17</v>
      </c>
      <c r="H23" s="566">
        <v>90</v>
      </c>
      <c r="I23" s="567">
        <v>6.59</v>
      </c>
      <c r="J23" s="903">
        <f t="shared" si="4"/>
        <v>12.036635</v>
      </c>
      <c r="K23" s="995"/>
      <c r="L23" s="964"/>
      <c r="M23" s="964"/>
      <c r="N23" s="964"/>
      <c r="O23" s="964"/>
      <c r="P23" s="964"/>
      <c r="Q23" s="964"/>
      <c r="R23" s="964"/>
      <c r="S23" s="996"/>
      <c r="T23" s="55">
        <f t="shared" si="1"/>
        <v>0</v>
      </c>
      <c r="U23" s="326">
        <f t="shared" si="2"/>
        <v>0</v>
      </c>
      <c r="V23" s="13">
        <f t="shared" si="3"/>
        <v>0</v>
      </c>
      <c r="W23" s="1574"/>
      <c r="X23" s="1575"/>
    </row>
    <row r="24" spans="2:24" ht="18.75" x14ac:dyDescent="0.25">
      <c r="B24" s="592">
        <v>16811</v>
      </c>
      <c r="C24" s="570" t="s">
        <v>2922</v>
      </c>
      <c r="D24" s="565">
        <v>1</v>
      </c>
      <c r="E24" s="566">
        <v>2</v>
      </c>
      <c r="F24" s="566">
        <v>0</v>
      </c>
      <c r="G24" s="567">
        <v>24.1</v>
      </c>
      <c r="H24" s="566">
        <v>80</v>
      </c>
      <c r="I24" s="567">
        <v>6.05</v>
      </c>
      <c r="J24" s="903">
        <f t="shared" si="4"/>
        <v>11.050324999999999</v>
      </c>
      <c r="K24" s="995"/>
      <c r="L24" s="964"/>
      <c r="M24" s="964"/>
      <c r="N24" s="964"/>
      <c r="O24" s="964"/>
      <c r="P24" s="964"/>
      <c r="Q24" s="964"/>
      <c r="R24" s="964"/>
      <c r="S24" s="996"/>
      <c r="T24" s="55">
        <f t="shared" si="1"/>
        <v>0</v>
      </c>
      <c r="U24" s="326">
        <f t="shared" si="2"/>
        <v>0</v>
      </c>
      <c r="V24" s="13">
        <f t="shared" si="3"/>
        <v>0</v>
      </c>
      <c r="W24" s="1574"/>
      <c r="X24" s="1575"/>
    </row>
    <row r="25" spans="2:24" ht="18.75" x14ac:dyDescent="0.25">
      <c r="B25" s="593">
        <v>90500</v>
      </c>
      <c r="C25" s="570" t="s">
        <v>2923</v>
      </c>
      <c r="D25" s="565">
        <v>2</v>
      </c>
      <c r="E25" s="566">
        <v>2</v>
      </c>
      <c r="F25" s="566" t="s">
        <v>2913</v>
      </c>
      <c r="G25" s="567">
        <v>30.94</v>
      </c>
      <c r="H25" s="566">
        <v>90</v>
      </c>
      <c r="I25" s="567">
        <v>9.9499999999999993</v>
      </c>
      <c r="J25" s="903">
        <f t="shared" si="4"/>
        <v>18.173674999999999</v>
      </c>
      <c r="K25" s="995"/>
      <c r="L25" s="964"/>
      <c r="M25" s="964"/>
      <c r="N25" s="964"/>
      <c r="O25" s="964"/>
      <c r="P25" s="964"/>
      <c r="Q25" s="964"/>
      <c r="R25" s="964"/>
      <c r="S25" s="996"/>
      <c r="T25" s="55">
        <f t="shared" si="1"/>
        <v>0</v>
      </c>
      <c r="U25" s="326">
        <f t="shared" si="2"/>
        <v>0</v>
      </c>
      <c r="V25" s="13">
        <f t="shared" si="3"/>
        <v>0</v>
      </c>
      <c r="W25" s="1574"/>
      <c r="X25" s="1575"/>
    </row>
    <row r="26" spans="2:24" ht="18.75" x14ac:dyDescent="0.25">
      <c r="B26" s="593">
        <v>90501</v>
      </c>
      <c r="C26" s="570" t="s">
        <v>2924</v>
      </c>
      <c r="D26" s="565">
        <v>2</v>
      </c>
      <c r="E26" s="566">
        <v>2</v>
      </c>
      <c r="F26" s="566" t="s">
        <v>2913</v>
      </c>
      <c r="G26" s="567">
        <v>30.88</v>
      </c>
      <c r="H26" s="566">
        <v>90</v>
      </c>
      <c r="I26" s="567">
        <v>11.44</v>
      </c>
      <c r="J26" s="903">
        <f t="shared" si="4"/>
        <v>20.895160000000001</v>
      </c>
      <c r="K26" s="995"/>
      <c r="L26" s="964"/>
      <c r="M26" s="964"/>
      <c r="N26" s="964"/>
      <c r="O26" s="964"/>
      <c r="P26" s="964"/>
      <c r="Q26" s="964"/>
      <c r="R26" s="964"/>
      <c r="S26" s="996"/>
      <c r="T26" s="55">
        <f t="shared" si="1"/>
        <v>0</v>
      </c>
      <c r="U26" s="326">
        <f t="shared" si="2"/>
        <v>0</v>
      </c>
      <c r="V26" s="13">
        <f t="shared" si="3"/>
        <v>0</v>
      </c>
      <c r="W26" s="1574"/>
      <c r="X26" s="1575"/>
    </row>
    <row r="27" spans="2:24" ht="18.75" x14ac:dyDescent="0.25">
      <c r="B27" s="593">
        <v>80549</v>
      </c>
      <c r="C27" s="570" t="s">
        <v>2925</v>
      </c>
      <c r="D27" s="565">
        <v>2</v>
      </c>
      <c r="E27" s="566">
        <v>2</v>
      </c>
      <c r="F27" s="566" t="s">
        <v>2913</v>
      </c>
      <c r="G27" s="567">
        <v>28.15</v>
      </c>
      <c r="H27" s="566">
        <v>80</v>
      </c>
      <c r="I27" s="567">
        <v>8.77</v>
      </c>
      <c r="J27" s="903">
        <f t="shared" si="4"/>
        <v>16.018404999999998</v>
      </c>
      <c r="K27" s="995"/>
      <c r="L27" s="964"/>
      <c r="M27" s="964"/>
      <c r="N27" s="964"/>
      <c r="O27" s="964"/>
      <c r="P27" s="964"/>
      <c r="Q27" s="964"/>
      <c r="R27" s="964"/>
      <c r="S27" s="996"/>
      <c r="T27" s="55">
        <f t="shared" si="1"/>
        <v>0</v>
      </c>
      <c r="U27" s="326">
        <f t="shared" si="2"/>
        <v>0</v>
      </c>
      <c r="V27" s="13">
        <f t="shared" si="3"/>
        <v>0</v>
      </c>
      <c r="W27" s="1574"/>
      <c r="X27" s="1575"/>
    </row>
    <row r="28" spans="2:24" ht="18.75" x14ac:dyDescent="0.25">
      <c r="B28" s="593">
        <v>80550</v>
      </c>
      <c r="C28" s="570" t="s">
        <v>2926</v>
      </c>
      <c r="D28" s="565">
        <v>2</v>
      </c>
      <c r="E28" s="566">
        <v>2</v>
      </c>
      <c r="F28" s="566" t="s">
        <v>2913</v>
      </c>
      <c r="G28" s="567">
        <v>27.45</v>
      </c>
      <c r="H28" s="566">
        <v>80</v>
      </c>
      <c r="I28" s="567">
        <v>10.08</v>
      </c>
      <c r="J28" s="903">
        <f t="shared" si="4"/>
        <v>18.41112</v>
      </c>
      <c r="K28" s="995"/>
      <c r="L28" s="964"/>
      <c r="M28" s="964"/>
      <c r="N28" s="964"/>
      <c r="O28" s="964"/>
      <c r="P28" s="964"/>
      <c r="Q28" s="964"/>
      <c r="R28" s="964"/>
      <c r="S28" s="996"/>
      <c r="T28" s="55">
        <f t="shared" si="1"/>
        <v>0</v>
      </c>
      <c r="U28" s="326">
        <f t="shared" si="2"/>
        <v>0</v>
      </c>
      <c r="V28" s="13">
        <f t="shared" si="3"/>
        <v>0</v>
      </c>
      <c r="W28" s="1574"/>
      <c r="X28" s="1575"/>
    </row>
    <row r="29" spans="2:24" ht="18.75" x14ac:dyDescent="0.25">
      <c r="B29" s="593">
        <v>80649</v>
      </c>
      <c r="C29" s="570" t="s">
        <v>2927</v>
      </c>
      <c r="D29" s="565">
        <v>2</v>
      </c>
      <c r="E29" s="566">
        <v>2</v>
      </c>
      <c r="F29" s="566" t="s">
        <v>2913</v>
      </c>
      <c r="G29" s="567">
        <v>28.15</v>
      </c>
      <c r="H29" s="566">
        <v>80</v>
      </c>
      <c r="I29" s="567">
        <v>8.77</v>
      </c>
      <c r="J29" s="903">
        <f t="shared" si="4"/>
        <v>16.018404999999998</v>
      </c>
      <c r="K29" s="995"/>
      <c r="L29" s="964"/>
      <c r="M29" s="964"/>
      <c r="N29" s="964"/>
      <c r="O29" s="964"/>
      <c r="P29" s="964"/>
      <c r="Q29" s="964"/>
      <c r="R29" s="964"/>
      <c r="S29" s="996"/>
      <c r="T29" s="55">
        <f t="shared" si="1"/>
        <v>0</v>
      </c>
      <c r="U29" s="326">
        <f t="shared" si="2"/>
        <v>0</v>
      </c>
      <c r="V29" s="13">
        <f t="shared" si="3"/>
        <v>0</v>
      </c>
      <c r="W29" s="1574"/>
      <c r="X29" s="1575"/>
    </row>
    <row r="30" spans="2:24" ht="18.75" x14ac:dyDescent="0.25">
      <c r="B30" s="593">
        <v>80650</v>
      </c>
      <c r="C30" s="570" t="s">
        <v>2928</v>
      </c>
      <c r="D30" s="565">
        <v>2</v>
      </c>
      <c r="E30" s="566">
        <v>2</v>
      </c>
      <c r="F30" s="566" t="s">
        <v>2913</v>
      </c>
      <c r="G30" s="567">
        <v>27.45</v>
      </c>
      <c r="H30" s="566">
        <v>80</v>
      </c>
      <c r="I30" s="567">
        <v>10.08</v>
      </c>
      <c r="J30" s="903">
        <f t="shared" si="4"/>
        <v>18.41112</v>
      </c>
      <c r="K30" s="995"/>
      <c r="L30" s="964"/>
      <c r="M30" s="964"/>
      <c r="N30" s="964"/>
      <c r="O30" s="964"/>
      <c r="P30" s="964"/>
      <c r="Q30" s="964"/>
      <c r="R30" s="964"/>
      <c r="S30" s="996"/>
      <c r="T30" s="55">
        <f t="shared" si="1"/>
        <v>0</v>
      </c>
      <c r="U30" s="326">
        <f t="shared" si="2"/>
        <v>0</v>
      </c>
      <c r="V30" s="13">
        <f t="shared" si="3"/>
        <v>0</v>
      </c>
      <c r="W30" s="1574"/>
      <c r="X30" s="1575"/>
    </row>
    <row r="31" spans="2:24" ht="18.75" x14ac:dyDescent="0.25">
      <c r="B31" s="593">
        <v>90302</v>
      </c>
      <c r="C31" s="570" t="s">
        <v>2929</v>
      </c>
      <c r="D31" s="565">
        <v>1</v>
      </c>
      <c r="E31" s="566">
        <v>1</v>
      </c>
      <c r="F31" s="566" t="s">
        <v>2913</v>
      </c>
      <c r="G31" s="567">
        <v>25.11</v>
      </c>
      <c r="H31" s="566">
        <v>144</v>
      </c>
      <c r="I31" s="567">
        <v>6.47</v>
      </c>
      <c r="J31" s="903">
        <f t="shared" si="4"/>
        <v>11.817454999999999</v>
      </c>
      <c r="K31" s="995"/>
      <c r="L31" s="964"/>
      <c r="M31" s="964"/>
      <c r="N31" s="964"/>
      <c r="O31" s="964"/>
      <c r="P31" s="964"/>
      <c r="Q31" s="964"/>
      <c r="R31" s="964"/>
      <c r="S31" s="996"/>
      <c r="T31" s="55">
        <f t="shared" si="1"/>
        <v>0</v>
      </c>
      <c r="U31" s="326">
        <f t="shared" si="2"/>
        <v>0</v>
      </c>
      <c r="V31" s="13">
        <f t="shared" si="3"/>
        <v>0</v>
      </c>
      <c r="W31" s="1574"/>
      <c r="X31" s="1575"/>
    </row>
    <row r="32" spans="2:24" ht="18.75" x14ac:dyDescent="0.25">
      <c r="B32" s="593">
        <v>90502</v>
      </c>
      <c r="C32" s="570" t="s">
        <v>2930</v>
      </c>
      <c r="D32" s="565">
        <v>1</v>
      </c>
      <c r="E32" s="566">
        <v>1</v>
      </c>
      <c r="F32" s="566" t="s">
        <v>2913</v>
      </c>
      <c r="G32" s="567">
        <v>27.9</v>
      </c>
      <c r="H32" s="566">
        <v>160</v>
      </c>
      <c r="I32" s="567">
        <v>7.19</v>
      </c>
      <c r="J32" s="903">
        <f t="shared" si="4"/>
        <v>13.132535000000001</v>
      </c>
      <c r="K32" s="995"/>
      <c r="L32" s="964"/>
      <c r="M32" s="964"/>
      <c r="N32" s="964"/>
      <c r="O32" s="964"/>
      <c r="P32" s="964"/>
      <c r="Q32" s="964"/>
      <c r="R32" s="964"/>
      <c r="S32" s="996"/>
      <c r="T32" s="55">
        <f t="shared" si="1"/>
        <v>0</v>
      </c>
      <c r="U32" s="326">
        <f t="shared" si="2"/>
        <v>0</v>
      </c>
      <c r="V32" s="13">
        <f t="shared" si="3"/>
        <v>0</v>
      </c>
      <c r="W32" s="1574"/>
      <c r="X32" s="1575"/>
    </row>
    <row r="33" spans="2:24" ht="18.75" x14ac:dyDescent="0.25">
      <c r="B33" s="593">
        <v>90303</v>
      </c>
      <c r="C33" s="570" t="s">
        <v>2931</v>
      </c>
      <c r="D33" s="565">
        <v>1</v>
      </c>
      <c r="E33" s="566">
        <v>1</v>
      </c>
      <c r="F33" s="566">
        <v>0</v>
      </c>
      <c r="G33" s="567">
        <v>25.11</v>
      </c>
      <c r="H33" s="566">
        <v>144</v>
      </c>
      <c r="I33" s="567">
        <v>6.39</v>
      </c>
      <c r="J33" s="903">
        <f t="shared" si="4"/>
        <v>11.671334999999999</v>
      </c>
      <c r="K33" s="995"/>
      <c r="L33" s="964"/>
      <c r="M33" s="964"/>
      <c r="N33" s="964"/>
      <c r="O33" s="964"/>
      <c r="P33" s="964"/>
      <c r="Q33" s="964"/>
      <c r="R33" s="964"/>
      <c r="S33" s="996"/>
      <c r="T33" s="55">
        <f t="shared" si="1"/>
        <v>0</v>
      </c>
      <c r="U33" s="326">
        <f t="shared" si="2"/>
        <v>0</v>
      </c>
      <c r="V33" s="13">
        <f t="shared" si="3"/>
        <v>0</v>
      </c>
      <c r="W33" s="1574"/>
      <c r="X33" s="1575"/>
    </row>
    <row r="34" spans="2:24" ht="18.75" x14ac:dyDescent="0.25">
      <c r="B34" s="592">
        <v>90503</v>
      </c>
      <c r="C34" s="570" t="s">
        <v>2932</v>
      </c>
      <c r="D34" s="565">
        <v>1</v>
      </c>
      <c r="E34" s="566">
        <v>1</v>
      </c>
      <c r="F34" s="566">
        <v>0</v>
      </c>
      <c r="G34" s="567">
        <v>27.9</v>
      </c>
      <c r="H34" s="566">
        <v>160</v>
      </c>
      <c r="I34" s="567">
        <v>7.1</v>
      </c>
      <c r="J34" s="903">
        <f t="shared" si="4"/>
        <v>12.96815</v>
      </c>
      <c r="K34" s="995"/>
      <c r="L34" s="964"/>
      <c r="M34" s="964"/>
      <c r="N34" s="964"/>
      <c r="O34" s="964"/>
      <c r="P34" s="964"/>
      <c r="Q34" s="964"/>
      <c r="R34" s="964"/>
      <c r="S34" s="996"/>
      <c r="T34" s="55">
        <f t="shared" si="1"/>
        <v>0</v>
      </c>
      <c r="U34" s="326">
        <f t="shared" si="2"/>
        <v>0</v>
      </c>
      <c r="V34" s="13">
        <f t="shared" si="3"/>
        <v>0</v>
      </c>
      <c r="W34" s="1574"/>
      <c r="X34" s="1575"/>
    </row>
    <row r="35" spans="2:24" ht="18.75" x14ac:dyDescent="0.25">
      <c r="B35" s="593">
        <v>11001</v>
      </c>
      <c r="C35" s="570" t="s">
        <v>2933</v>
      </c>
      <c r="D35" s="565">
        <v>1</v>
      </c>
      <c r="E35" s="566">
        <v>1</v>
      </c>
      <c r="F35" s="566">
        <v>0</v>
      </c>
      <c r="G35" s="567">
        <v>14</v>
      </c>
      <c r="H35" s="566">
        <v>112</v>
      </c>
      <c r="I35" s="567">
        <v>7</v>
      </c>
      <c r="J35" s="903">
        <f t="shared" si="4"/>
        <v>12.785500000000001</v>
      </c>
      <c r="K35" s="995"/>
      <c r="L35" s="964"/>
      <c r="M35" s="964"/>
      <c r="N35" s="964"/>
      <c r="O35" s="964"/>
      <c r="P35" s="964"/>
      <c r="Q35" s="964"/>
      <c r="R35" s="964"/>
      <c r="S35" s="996"/>
      <c r="T35" s="55">
        <f t="shared" si="1"/>
        <v>0</v>
      </c>
      <c r="U35" s="326">
        <f t="shared" si="2"/>
        <v>0</v>
      </c>
      <c r="V35" s="13">
        <f t="shared" si="3"/>
        <v>0</v>
      </c>
      <c r="W35" s="1574"/>
      <c r="X35" s="1575"/>
    </row>
    <row r="36" spans="2:24" ht="18.75" x14ac:dyDescent="0.25">
      <c r="B36" s="593">
        <v>11003</v>
      </c>
      <c r="C36" s="570" t="s">
        <v>2934</v>
      </c>
      <c r="D36" s="565">
        <v>0.5</v>
      </c>
      <c r="E36" s="566">
        <v>0.5</v>
      </c>
      <c r="F36" s="566">
        <v>0</v>
      </c>
      <c r="G36" s="567">
        <v>15</v>
      </c>
      <c r="H36" s="566">
        <v>240</v>
      </c>
      <c r="I36" s="567">
        <v>7.5</v>
      </c>
      <c r="J36" s="903">
        <f t="shared" si="4"/>
        <v>13.69875</v>
      </c>
      <c r="K36" s="995"/>
      <c r="L36" s="964"/>
      <c r="M36" s="964"/>
      <c r="N36" s="964"/>
      <c r="O36" s="964"/>
      <c r="P36" s="964"/>
      <c r="Q36" s="964"/>
      <c r="R36" s="964"/>
      <c r="S36" s="996"/>
      <c r="T36" s="55">
        <f t="shared" si="1"/>
        <v>0</v>
      </c>
      <c r="U36" s="326">
        <f t="shared" si="2"/>
        <v>0</v>
      </c>
      <c r="V36" s="13">
        <f t="shared" si="3"/>
        <v>0</v>
      </c>
      <c r="W36" s="1574"/>
      <c r="X36" s="1575"/>
    </row>
    <row r="37" spans="2:24" ht="18.75" x14ac:dyDescent="0.25">
      <c r="B37" s="592">
        <v>11008</v>
      </c>
      <c r="C37" s="570" t="s">
        <v>2935</v>
      </c>
      <c r="D37" s="565">
        <v>0.5</v>
      </c>
      <c r="E37" s="566">
        <v>0.5</v>
      </c>
      <c r="F37" s="566">
        <v>0</v>
      </c>
      <c r="G37" s="567">
        <v>15.9</v>
      </c>
      <c r="H37" s="566">
        <v>240</v>
      </c>
      <c r="I37" s="567">
        <v>7.5</v>
      </c>
      <c r="J37" s="903">
        <f t="shared" si="4"/>
        <v>13.69875</v>
      </c>
      <c r="K37" s="995"/>
      <c r="L37" s="964"/>
      <c r="M37" s="964"/>
      <c r="N37" s="964"/>
      <c r="O37" s="964"/>
      <c r="P37" s="964"/>
      <c r="Q37" s="964"/>
      <c r="R37" s="964"/>
      <c r="S37" s="996"/>
      <c r="T37" s="55">
        <f t="shared" si="1"/>
        <v>0</v>
      </c>
      <c r="U37" s="326">
        <f t="shared" si="2"/>
        <v>0</v>
      </c>
      <c r="V37" s="13">
        <f t="shared" si="3"/>
        <v>0</v>
      </c>
      <c r="W37" s="1574"/>
      <c r="X37" s="1575"/>
    </row>
    <row r="38" spans="2:24" ht="18.75" x14ac:dyDescent="0.25">
      <c r="B38" s="593">
        <v>11009</v>
      </c>
      <c r="C38" s="570" t="s">
        <v>2936</v>
      </c>
      <c r="D38" s="565">
        <v>2</v>
      </c>
      <c r="E38" s="566">
        <v>2</v>
      </c>
      <c r="F38" s="566">
        <v>0</v>
      </c>
      <c r="G38" s="567">
        <v>21.58</v>
      </c>
      <c r="H38" s="566">
        <v>84</v>
      </c>
      <c r="I38" s="567">
        <v>10.5</v>
      </c>
      <c r="J38" s="903">
        <f t="shared" si="4"/>
        <v>19.178249999999998</v>
      </c>
      <c r="K38" s="995"/>
      <c r="L38" s="964"/>
      <c r="M38" s="964"/>
      <c r="N38" s="964"/>
      <c r="O38" s="964"/>
      <c r="P38" s="964"/>
      <c r="Q38" s="964"/>
      <c r="R38" s="964"/>
      <c r="S38" s="996"/>
      <c r="T38" s="55">
        <f t="shared" si="1"/>
        <v>0</v>
      </c>
      <c r="U38" s="326">
        <f t="shared" si="2"/>
        <v>0</v>
      </c>
      <c r="V38" s="13">
        <f t="shared" si="3"/>
        <v>0</v>
      </c>
      <c r="W38" s="1574"/>
      <c r="X38" s="1575"/>
    </row>
    <row r="39" spans="2:24" ht="18.75" x14ac:dyDescent="0.25">
      <c r="B39" s="592">
        <v>11119</v>
      </c>
      <c r="C39" s="570" t="s">
        <v>2937</v>
      </c>
      <c r="D39" s="565">
        <v>2</v>
      </c>
      <c r="E39" s="566">
        <v>2</v>
      </c>
      <c r="F39" s="566">
        <v>0</v>
      </c>
      <c r="G39" s="567">
        <v>21.58</v>
      </c>
      <c r="H39" s="566">
        <v>84</v>
      </c>
      <c r="I39" s="567">
        <v>10.5</v>
      </c>
      <c r="J39" s="903">
        <f t="shared" si="4"/>
        <v>19.178249999999998</v>
      </c>
      <c r="K39" s="995"/>
      <c r="L39" s="964"/>
      <c r="M39" s="964"/>
      <c r="N39" s="964"/>
      <c r="O39" s="964"/>
      <c r="P39" s="964"/>
      <c r="Q39" s="964"/>
      <c r="R39" s="964"/>
      <c r="S39" s="996"/>
      <c r="T39" s="55">
        <f t="shared" si="1"/>
        <v>0</v>
      </c>
      <c r="U39" s="326">
        <f t="shared" si="2"/>
        <v>0</v>
      </c>
      <c r="V39" s="13">
        <f t="shared" si="3"/>
        <v>0</v>
      </c>
      <c r="W39" s="1574"/>
      <c r="X39" s="1575"/>
    </row>
    <row r="40" spans="2:24" ht="18.75" x14ac:dyDescent="0.25">
      <c r="B40" s="593">
        <v>11113</v>
      </c>
      <c r="C40" s="570" t="s">
        <v>2938</v>
      </c>
      <c r="D40" s="565">
        <v>2</v>
      </c>
      <c r="E40" s="566">
        <v>2</v>
      </c>
      <c r="F40" s="566">
        <v>0</v>
      </c>
      <c r="G40" s="567">
        <v>15</v>
      </c>
      <c r="H40" s="566">
        <v>60</v>
      </c>
      <c r="I40" s="567">
        <v>7.5</v>
      </c>
      <c r="J40" s="903">
        <f t="shared" si="4"/>
        <v>13.69875</v>
      </c>
      <c r="K40" s="995"/>
      <c r="L40" s="964"/>
      <c r="M40" s="964"/>
      <c r="N40" s="964"/>
      <c r="O40" s="964"/>
      <c r="P40" s="964"/>
      <c r="Q40" s="964"/>
      <c r="R40" s="964"/>
      <c r="S40" s="996"/>
      <c r="T40" s="55">
        <f t="shared" si="1"/>
        <v>0</v>
      </c>
      <c r="U40" s="326">
        <f t="shared" si="2"/>
        <v>0</v>
      </c>
      <c r="V40" s="13">
        <f t="shared" si="3"/>
        <v>0</v>
      </c>
      <c r="W40" s="1574"/>
      <c r="X40" s="1575"/>
    </row>
    <row r="41" spans="2:24" ht="19.5" thickBot="1" x14ac:dyDescent="0.3">
      <c r="B41" s="717">
        <v>11118</v>
      </c>
      <c r="C41" s="583" t="s">
        <v>2939</v>
      </c>
      <c r="D41" s="584">
        <v>2</v>
      </c>
      <c r="E41" s="585">
        <v>2</v>
      </c>
      <c r="F41" s="585">
        <v>0</v>
      </c>
      <c r="G41" s="587">
        <v>15.9</v>
      </c>
      <c r="H41" s="585">
        <v>60</v>
      </c>
      <c r="I41" s="587">
        <v>7.5</v>
      </c>
      <c r="J41" s="615">
        <f t="shared" si="4"/>
        <v>13.69875</v>
      </c>
      <c r="K41" s="1000"/>
      <c r="L41" s="983"/>
      <c r="M41" s="983"/>
      <c r="N41" s="983"/>
      <c r="O41" s="983"/>
      <c r="P41" s="983"/>
      <c r="Q41" s="983"/>
      <c r="R41" s="983"/>
      <c r="S41" s="1001"/>
      <c r="T41" s="418">
        <f t="shared" si="1"/>
        <v>0</v>
      </c>
      <c r="U41" s="335">
        <f t="shared" si="2"/>
        <v>0</v>
      </c>
      <c r="V41" s="23">
        <f t="shared" si="3"/>
        <v>0</v>
      </c>
      <c r="W41" s="1597"/>
      <c r="X41" s="1598"/>
    </row>
    <row r="42" spans="2:24" ht="23.85" customHeight="1" thickTop="1" x14ac:dyDescent="0.25">
      <c r="B42" s="1514" t="s">
        <v>1743</v>
      </c>
      <c r="C42" s="1515"/>
      <c r="D42" s="1515"/>
      <c r="E42" s="1515"/>
      <c r="F42" s="1515"/>
      <c r="G42" s="1515"/>
      <c r="H42" s="1515"/>
      <c r="I42" s="1515"/>
      <c r="J42" s="1515"/>
      <c r="K42" s="1515"/>
      <c r="L42" s="1515"/>
      <c r="M42" s="1515"/>
      <c r="N42" s="1515"/>
      <c r="O42" s="1515"/>
      <c r="P42" s="1515"/>
      <c r="Q42" s="1515"/>
      <c r="R42" s="1515"/>
      <c r="S42" s="1515"/>
      <c r="T42" s="1515"/>
      <c r="U42" s="1515"/>
      <c r="V42" s="1515"/>
      <c r="W42" s="1515"/>
      <c r="X42" s="1516"/>
    </row>
    <row r="43" spans="2:24" ht="31.5" customHeight="1" x14ac:dyDescent="0.25">
      <c r="B43" s="1514"/>
      <c r="C43" s="1515"/>
      <c r="D43" s="1515"/>
      <c r="E43" s="1515"/>
      <c r="F43" s="1515"/>
      <c r="G43" s="1515"/>
      <c r="H43" s="1515"/>
      <c r="I43" s="1515"/>
      <c r="J43" s="1515"/>
      <c r="K43" s="1515"/>
      <c r="L43" s="1515"/>
      <c r="M43" s="1515"/>
      <c r="N43" s="1515"/>
      <c r="O43" s="1515"/>
      <c r="P43" s="1515"/>
      <c r="Q43" s="1515"/>
      <c r="R43" s="1515"/>
      <c r="S43" s="1515"/>
      <c r="T43" s="1515"/>
      <c r="U43" s="1515"/>
      <c r="V43" s="1515"/>
      <c r="W43" s="1515"/>
      <c r="X43" s="1516"/>
    </row>
    <row r="44" spans="2:24" ht="0.75" hidden="1" customHeight="1" x14ac:dyDescent="0.25">
      <c r="B44" s="1514"/>
      <c r="C44" s="1515"/>
      <c r="D44" s="1515"/>
      <c r="E44" s="1515"/>
      <c r="F44" s="1515"/>
      <c r="G44" s="1515"/>
      <c r="H44" s="1515"/>
      <c r="I44" s="1515"/>
      <c r="J44" s="1515"/>
      <c r="K44" s="1515"/>
      <c r="L44" s="1515"/>
      <c r="M44" s="1515"/>
      <c r="N44" s="1515"/>
      <c r="O44" s="1515"/>
      <c r="P44" s="1515"/>
      <c r="Q44" s="1515"/>
      <c r="R44" s="1515"/>
      <c r="S44" s="1515"/>
      <c r="T44" s="1515"/>
      <c r="U44" s="1515"/>
      <c r="V44" s="1515"/>
      <c r="W44" s="1515"/>
      <c r="X44" s="1516"/>
    </row>
    <row r="45" spans="2:24" ht="41.25" customHeight="1" thickBot="1" x14ac:dyDescent="0.3">
      <c r="B45" s="1517"/>
      <c r="C45" s="1518"/>
      <c r="D45" s="1518"/>
      <c r="E45" s="1518"/>
      <c r="F45" s="1518"/>
      <c r="G45" s="1518"/>
      <c r="H45" s="1518"/>
      <c r="I45" s="1518"/>
      <c r="J45" s="1518"/>
      <c r="K45" s="1518"/>
      <c r="L45" s="1518"/>
      <c r="M45" s="1518"/>
      <c r="N45" s="1518"/>
      <c r="O45" s="1518"/>
      <c r="P45" s="1518"/>
      <c r="Q45" s="1518"/>
      <c r="R45" s="1518"/>
      <c r="S45" s="1518"/>
      <c r="T45" s="1518"/>
      <c r="U45" s="1518"/>
      <c r="V45" s="1518"/>
      <c r="W45" s="1518"/>
      <c r="X45" s="1519"/>
    </row>
    <row r="46" spans="2:24" ht="17.25" thickTop="1" thickBot="1" x14ac:dyDescent="0.3">
      <c r="B46" s="1564"/>
      <c r="C46" s="1564"/>
      <c r="D46" s="1564"/>
      <c r="E46" s="1564"/>
      <c r="F46" s="1564"/>
      <c r="G46" s="1564"/>
      <c r="H46" s="1564"/>
      <c r="I46" s="1564"/>
      <c r="J46" s="1564"/>
      <c r="K46" s="1564"/>
      <c r="L46" s="1564"/>
      <c r="M46" s="1564"/>
      <c r="N46" s="1564"/>
      <c r="O46" s="1564"/>
      <c r="P46" s="1564"/>
      <c r="Q46" s="1564"/>
      <c r="R46" s="1564"/>
      <c r="S46" s="1564"/>
      <c r="T46" s="1564"/>
      <c r="U46" s="1564"/>
      <c r="V46" s="1564"/>
      <c r="W46" s="1564"/>
      <c r="X46" s="1564"/>
    </row>
    <row r="47" spans="2:24" ht="24" x14ac:dyDescent="0.4">
      <c r="C47" s="1546" t="s">
        <v>1744</v>
      </c>
      <c r="D47" s="1547"/>
      <c r="E47" s="1547"/>
      <c r="F47" s="1547"/>
      <c r="G47" s="1548"/>
    </row>
    <row r="48" spans="2:24" x14ac:dyDescent="0.25">
      <c r="C48" s="1549"/>
      <c r="D48" s="1550"/>
      <c r="E48" s="1550"/>
      <c r="F48" s="1550"/>
      <c r="G48" s="1551"/>
    </row>
    <row r="49" spans="3:7" x14ac:dyDescent="0.25">
      <c r="C49" s="1552"/>
      <c r="D49" s="1553"/>
      <c r="E49" s="1553"/>
      <c r="F49" s="1553"/>
      <c r="G49" s="1554"/>
    </row>
    <row r="50" spans="3:7" x14ac:dyDescent="0.25">
      <c r="C50" s="1552"/>
      <c r="D50" s="1553"/>
      <c r="E50" s="1553"/>
      <c r="F50" s="1553"/>
      <c r="G50" s="1554"/>
    </row>
    <row r="51" spans="3:7" ht="15.75" thickBot="1" x14ac:dyDescent="0.3">
      <c r="C51" s="1555"/>
      <c r="D51" s="1556"/>
      <c r="E51" s="1556"/>
      <c r="F51" s="1556"/>
      <c r="G51" s="1557"/>
    </row>
  </sheetData>
  <mergeCells count="29">
    <mergeCell ref="A1:Y1"/>
    <mergeCell ref="C47:G47"/>
    <mergeCell ref="C48:G51"/>
    <mergeCell ref="B10:X10"/>
    <mergeCell ref="B11:X11"/>
    <mergeCell ref="W15:X41"/>
    <mergeCell ref="B42:X43"/>
    <mergeCell ref="B44:X45"/>
    <mergeCell ref="B46:X46"/>
    <mergeCell ref="B8:B9"/>
    <mergeCell ref="E8:J8"/>
    <mergeCell ref="L8:Q8"/>
    <mergeCell ref="S8:X8"/>
    <mergeCell ref="E9:J9"/>
    <mergeCell ref="L9:Q9"/>
    <mergeCell ref="S9:X9"/>
    <mergeCell ref="B5:X5"/>
    <mergeCell ref="B6:X6"/>
    <mergeCell ref="B7:J7"/>
    <mergeCell ref="L7:N7"/>
    <mergeCell ref="O7:R7"/>
    <mergeCell ref="T7:X7"/>
    <mergeCell ref="B2:P2"/>
    <mergeCell ref="Q2:X4"/>
    <mergeCell ref="B3:P3"/>
    <mergeCell ref="B4:C4"/>
    <mergeCell ref="D4:J4"/>
    <mergeCell ref="K4:M4"/>
    <mergeCell ref="N4:P4"/>
  </mergeCells>
  <conditionalFormatting sqref="B2:B1048576">
    <cfRule type="duplicateValues" dxfId="21" priority="1"/>
  </conditionalFormatting>
  <pageMargins left="0.25" right="0.25" top="0.75" bottom="0.75" header="0.3" footer="0.3"/>
  <pageSetup scale="33"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1531E-3C3C-44AC-89CD-4BD2750B02AA}">
  <sheetPr codeName="Sheet80">
    <pageSetUpPr fitToPage="1"/>
  </sheetPr>
  <dimension ref="A1:Y58"/>
  <sheetViews>
    <sheetView showGridLines="0" topLeftCell="A3" zoomScale="80" zoomScaleNormal="80" zoomScalePageLayoutView="70" workbookViewId="0">
      <selection activeCell="A10" sqref="A10:XFD13"/>
    </sheetView>
  </sheetViews>
  <sheetFormatPr defaultColWidth="9.140625" defaultRowHeight="15" x14ac:dyDescent="0.25"/>
  <cols>
    <col min="1" max="1" width="3.42578125" style="58" customWidth="1"/>
    <col min="2" max="2" width="13.42578125" style="58" customWidth="1"/>
    <col min="3" max="3" width="81.5703125"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1.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110244</v>
      </c>
      <c r="L7" s="1542" t="s">
        <v>1681</v>
      </c>
      <c r="M7" s="1542"/>
      <c r="N7" s="1542"/>
      <c r="O7" s="1807" t="s">
        <v>2940</v>
      </c>
      <c r="P7" s="1808"/>
      <c r="Q7" s="1808"/>
      <c r="R7" s="1809"/>
      <c r="S7" s="578">
        <v>1.8265</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SUM(U15:U48)</f>
        <v>0</v>
      </c>
      <c r="D9" s="353" t="s">
        <v>1737</v>
      </c>
      <c r="E9" s="1778"/>
      <c r="F9" s="1779"/>
      <c r="G9" s="1779"/>
      <c r="H9" s="1779"/>
      <c r="I9" s="1779"/>
      <c r="J9" s="1779"/>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SUM(K15:K80)</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8.75" x14ac:dyDescent="0.25">
      <c r="B15" s="846">
        <v>55291</v>
      </c>
      <c r="C15" s="570" t="s">
        <v>2941</v>
      </c>
      <c r="D15" s="565">
        <v>2</v>
      </c>
      <c r="E15" s="567">
        <v>2</v>
      </c>
      <c r="F15" s="566">
        <v>0</v>
      </c>
      <c r="G15" s="566">
        <v>13.38</v>
      </c>
      <c r="H15" s="904">
        <v>48</v>
      </c>
      <c r="I15" s="561">
        <v>3.86</v>
      </c>
      <c r="J15" s="580">
        <f t="shared" ref="J15:J47" si="1">$S$7*I15</f>
        <v>7.0502899999999995</v>
      </c>
      <c r="K15" s="993"/>
      <c r="L15" s="979"/>
      <c r="M15" s="979"/>
      <c r="N15" s="979"/>
      <c r="O15" s="979"/>
      <c r="P15" s="979"/>
      <c r="Q15" s="979"/>
      <c r="R15" s="979"/>
      <c r="S15" s="994"/>
      <c r="T15" s="54">
        <f t="shared" ref="T15:T43" si="2">SUM(K15:S15)</f>
        <v>0</v>
      </c>
      <c r="U15" s="325">
        <f t="shared" ref="U15:U43" si="3">T15*I15</f>
        <v>0</v>
      </c>
      <c r="V15" s="328">
        <f t="shared" ref="V15:V43" si="4">U15*$S$7</f>
        <v>0</v>
      </c>
      <c r="W15" s="1572" t="s">
        <v>1695</v>
      </c>
      <c r="X15" s="1573"/>
    </row>
    <row r="16" spans="1:25" ht="19.5" customHeight="1" x14ac:dyDescent="0.25">
      <c r="B16" s="593">
        <v>55292</v>
      </c>
      <c r="C16" s="570" t="s">
        <v>2942</v>
      </c>
      <c r="D16" s="565">
        <v>2</v>
      </c>
      <c r="E16" s="567">
        <v>2</v>
      </c>
      <c r="F16" s="566">
        <v>0</v>
      </c>
      <c r="G16" s="567">
        <v>13.38</v>
      </c>
      <c r="H16" s="905">
        <v>48</v>
      </c>
      <c r="I16" s="567">
        <v>3.1</v>
      </c>
      <c r="J16" s="568">
        <f t="shared" si="1"/>
        <v>5.6621500000000005</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593">
        <v>55293</v>
      </c>
      <c r="C17" s="570" t="s">
        <v>2943</v>
      </c>
      <c r="D17" s="565">
        <v>2</v>
      </c>
      <c r="E17" s="567">
        <v>2</v>
      </c>
      <c r="F17" s="566">
        <v>0.125</v>
      </c>
      <c r="G17" s="567">
        <v>13.38</v>
      </c>
      <c r="H17" s="905">
        <v>48</v>
      </c>
      <c r="I17" s="567">
        <v>3.05</v>
      </c>
      <c r="J17" s="568">
        <f t="shared" si="1"/>
        <v>5.5708250000000001</v>
      </c>
      <c r="K17" s="995"/>
      <c r="L17" s="964"/>
      <c r="M17" s="964"/>
      <c r="N17" s="964"/>
      <c r="O17" s="964"/>
      <c r="P17" s="964"/>
      <c r="Q17" s="964"/>
      <c r="R17" s="964"/>
      <c r="S17" s="996"/>
      <c r="T17" s="55">
        <f t="shared" si="2"/>
        <v>0</v>
      </c>
      <c r="U17" s="326">
        <f t="shared" si="3"/>
        <v>0</v>
      </c>
      <c r="V17" s="13">
        <f t="shared" si="4"/>
        <v>0</v>
      </c>
      <c r="W17" s="1574"/>
      <c r="X17" s="1575"/>
    </row>
    <row r="18" spans="2:24" ht="19.5" customHeight="1" x14ac:dyDescent="0.25">
      <c r="B18" s="593">
        <v>63912</v>
      </c>
      <c r="C18" s="570" t="s">
        <v>2944</v>
      </c>
      <c r="D18" s="565">
        <v>1</v>
      </c>
      <c r="E18" s="567">
        <v>1.5</v>
      </c>
      <c r="F18" s="566">
        <v>0</v>
      </c>
      <c r="G18" s="567">
        <v>26.48</v>
      </c>
      <c r="H18" s="905">
        <v>128</v>
      </c>
      <c r="I18" s="567">
        <v>2.4</v>
      </c>
      <c r="J18" s="568">
        <f t="shared" si="1"/>
        <v>4.3835999999999995</v>
      </c>
      <c r="K18" s="995"/>
      <c r="L18" s="964"/>
      <c r="M18" s="964"/>
      <c r="N18" s="964"/>
      <c r="O18" s="964"/>
      <c r="P18" s="964"/>
      <c r="Q18" s="964"/>
      <c r="R18" s="964"/>
      <c r="S18" s="996"/>
      <c r="T18" s="55">
        <f t="shared" si="2"/>
        <v>0</v>
      </c>
      <c r="U18" s="326">
        <f t="shared" si="3"/>
        <v>0</v>
      </c>
      <c r="V18" s="13">
        <f t="shared" si="4"/>
        <v>0</v>
      </c>
      <c r="W18" s="1574"/>
      <c r="X18" s="1575"/>
    </row>
    <row r="19" spans="2:24" ht="19.5" customHeight="1" x14ac:dyDescent="0.25">
      <c r="B19" s="593">
        <v>63913</v>
      </c>
      <c r="C19" s="570" t="s">
        <v>2945</v>
      </c>
      <c r="D19" s="565">
        <v>1</v>
      </c>
      <c r="E19" s="567">
        <v>1.75</v>
      </c>
      <c r="F19" s="566">
        <v>0</v>
      </c>
      <c r="G19" s="567">
        <v>22.937999999999999</v>
      </c>
      <c r="H19" s="905">
        <v>100</v>
      </c>
      <c r="I19" s="567">
        <v>2</v>
      </c>
      <c r="J19" s="568">
        <f t="shared" si="1"/>
        <v>3.653</v>
      </c>
      <c r="K19" s="995"/>
      <c r="L19" s="964"/>
      <c r="M19" s="964"/>
      <c r="N19" s="964"/>
      <c r="O19" s="964"/>
      <c r="P19" s="964"/>
      <c r="Q19" s="964"/>
      <c r="R19" s="964"/>
      <c r="S19" s="996"/>
      <c r="T19" s="55">
        <f t="shared" si="2"/>
        <v>0</v>
      </c>
      <c r="U19" s="326">
        <f t="shared" si="3"/>
        <v>0</v>
      </c>
      <c r="V19" s="13">
        <f t="shared" si="4"/>
        <v>0</v>
      </c>
      <c r="W19" s="1574"/>
      <c r="X19" s="1575"/>
    </row>
    <row r="20" spans="2:24" ht="19.5" customHeight="1" x14ac:dyDescent="0.25">
      <c r="B20" s="593">
        <v>67625</v>
      </c>
      <c r="C20" s="570" t="s">
        <v>2946</v>
      </c>
      <c r="D20" s="565">
        <v>1</v>
      </c>
      <c r="E20" s="567">
        <v>1.25</v>
      </c>
      <c r="F20" s="566">
        <v>0</v>
      </c>
      <c r="G20" s="567">
        <v>16.98</v>
      </c>
      <c r="H20" s="905">
        <v>96</v>
      </c>
      <c r="I20" s="567">
        <v>3.48</v>
      </c>
      <c r="J20" s="568">
        <f t="shared" si="1"/>
        <v>6.3562200000000004</v>
      </c>
      <c r="K20" s="995"/>
      <c r="L20" s="964"/>
      <c r="M20" s="964"/>
      <c r="N20" s="964"/>
      <c r="O20" s="964"/>
      <c r="P20" s="964"/>
      <c r="Q20" s="964"/>
      <c r="R20" s="964"/>
      <c r="S20" s="996"/>
      <c r="T20" s="55">
        <f t="shared" si="2"/>
        <v>0</v>
      </c>
      <c r="U20" s="326">
        <f t="shared" si="3"/>
        <v>0</v>
      </c>
      <c r="V20" s="13">
        <f t="shared" si="4"/>
        <v>0</v>
      </c>
      <c r="W20" s="1574"/>
      <c r="X20" s="1575"/>
    </row>
    <row r="21" spans="2:24" ht="19.5" customHeight="1" x14ac:dyDescent="0.25">
      <c r="B21" s="593">
        <v>67626</v>
      </c>
      <c r="C21" s="570" t="s">
        <v>2947</v>
      </c>
      <c r="D21" s="565">
        <v>1</v>
      </c>
      <c r="E21" s="567">
        <v>1.25</v>
      </c>
      <c r="F21" s="566">
        <v>0</v>
      </c>
      <c r="G21" s="567">
        <v>16.8</v>
      </c>
      <c r="H21" s="905">
        <v>96</v>
      </c>
      <c r="I21" s="567">
        <v>4.2</v>
      </c>
      <c r="J21" s="568">
        <f t="shared" si="1"/>
        <v>7.6713000000000005</v>
      </c>
      <c r="K21" s="995"/>
      <c r="L21" s="964"/>
      <c r="M21" s="964"/>
      <c r="N21" s="964"/>
      <c r="O21" s="964"/>
      <c r="P21" s="964"/>
      <c r="Q21" s="964"/>
      <c r="R21" s="964"/>
      <c r="S21" s="996"/>
      <c r="T21" s="55">
        <f t="shared" si="2"/>
        <v>0</v>
      </c>
      <c r="U21" s="326">
        <f t="shared" si="3"/>
        <v>0</v>
      </c>
      <c r="V21" s="13">
        <f t="shared" si="4"/>
        <v>0</v>
      </c>
      <c r="W21" s="1574"/>
      <c r="X21" s="1575"/>
    </row>
    <row r="22" spans="2:24" ht="19.5" customHeight="1" x14ac:dyDescent="0.25">
      <c r="B22" s="593">
        <v>68523</v>
      </c>
      <c r="C22" s="570" t="s">
        <v>2948</v>
      </c>
      <c r="D22" s="565">
        <v>2</v>
      </c>
      <c r="E22" s="567">
        <v>2</v>
      </c>
      <c r="F22" s="566">
        <v>0.125</v>
      </c>
      <c r="G22" s="567">
        <v>24.48</v>
      </c>
      <c r="H22" s="905">
        <v>72</v>
      </c>
      <c r="I22" s="567">
        <v>3.42</v>
      </c>
      <c r="J22" s="568">
        <f t="shared" si="1"/>
        <v>6.2466299999999997</v>
      </c>
      <c r="K22" s="995"/>
      <c r="L22" s="964"/>
      <c r="M22" s="964"/>
      <c r="N22" s="964"/>
      <c r="O22" s="964"/>
      <c r="P22" s="964"/>
      <c r="Q22" s="964"/>
      <c r="R22" s="964"/>
      <c r="S22" s="996"/>
      <c r="T22" s="55">
        <f t="shared" si="2"/>
        <v>0</v>
      </c>
      <c r="U22" s="326">
        <f t="shared" si="3"/>
        <v>0</v>
      </c>
      <c r="V22" s="13">
        <f t="shared" si="4"/>
        <v>0</v>
      </c>
      <c r="W22" s="1574"/>
      <c r="X22" s="1575"/>
    </row>
    <row r="23" spans="2:24" ht="34.5" customHeight="1" x14ac:dyDescent="0.25">
      <c r="B23" s="593">
        <v>68582</v>
      </c>
      <c r="C23" s="570" t="s">
        <v>2949</v>
      </c>
      <c r="D23" s="565">
        <v>2</v>
      </c>
      <c r="E23" s="567">
        <v>2</v>
      </c>
      <c r="F23" s="566">
        <v>0.125</v>
      </c>
      <c r="G23" s="567">
        <v>23.091000000000001</v>
      </c>
      <c r="H23" s="905">
        <v>72</v>
      </c>
      <c r="I23" s="567">
        <v>7.23</v>
      </c>
      <c r="J23" s="568">
        <f t="shared" si="1"/>
        <v>13.205595000000001</v>
      </c>
      <c r="K23" s="995"/>
      <c r="L23" s="964"/>
      <c r="M23" s="964"/>
      <c r="N23" s="964"/>
      <c r="O23" s="964"/>
      <c r="P23" s="964"/>
      <c r="Q23" s="964"/>
      <c r="R23" s="964"/>
      <c r="S23" s="996"/>
      <c r="T23" s="55">
        <f t="shared" si="2"/>
        <v>0</v>
      </c>
      <c r="U23" s="326">
        <f t="shared" si="3"/>
        <v>0</v>
      </c>
      <c r="V23" s="13">
        <f t="shared" si="4"/>
        <v>0</v>
      </c>
      <c r="W23" s="1574"/>
      <c r="X23" s="1575"/>
    </row>
    <row r="24" spans="2:24" ht="33.75" customHeight="1" x14ac:dyDescent="0.25">
      <c r="B24" s="593">
        <v>68586</v>
      </c>
      <c r="C24" s="570" t="s">
        <v>2950</v>
      </c>
      <c r="D24" s="565">
        <v>2</v>
      </c>
      <c r="E24" s="567">
        <v>2</v>
      </c>
      <c r="F24" s="566">
        <v>0.125</v>
      </c>
      <c r="G24" s="567">
        <v>23.091000000000001</v>
      </c>
      <c r="H24" s="905">
        <v>72</v>
      </c>
      <c r="I24" s="567">
        <v>9</v>
      </c>
      <c r="J24" s="568">
        <f t="shared" si="1"/>
        <v>16.438500000000001</v>
      </c>
      <c r="K24" s="995"/>
      <c r="L24" s="964"/>
      <c r="M24" s="964"/>
      <c r="N24" s="964"/>
      <c r="O24" s="964"/>
      <c r="P24" s="964"/>
      <c r="Q24" s="964"/>
      <c r="R24" s="964"/>
      <c r="S24" s="996"/>
      <c r="T24" s="55">
        <f t="shared" si="2"/>
        <v>0</v>
      </c>
      <c r="U24" s="326">
        <f t="shared" si="3"/>
        <v>0</v>
      </c>
      <c r="V24" s="13">
        <f t="shared" si="4"/>
        <v>0</v>
      </c>
      <c r="W24" s="1574"/>
      <c r="X24" s="1575"/>
    </row>
    <row r="25" spans="2:24" ht="36" customHeight="1" x14ac:dyDescent="0.25">
      <c r="B25" s="593">
        <v>68592</v>
      </c>
      <c r="C25" s="570" t="s">
        <v>2951</v>
      </c>
      <c r="D25" s="565">
        <v>2</v>
      </c>
      <c r="E25" s="567">
        <v>2</v>
      </c>
      <c r="F25" s="566">
        <v>0.125</v>
      </c>
      <c r="G25" s="567">
        <v>23.091000000000001</v>
      </c>
      <c r="H25" s="905">
        <v>72</v>
      </c>
      <c r="I25" s="567">
        <v>7.23</v>
      </c>
      <c r="J25" s="568">
        <f t="shared" si="1"/>
        <v>13.205595000000001</v>
      </c>
      <c r="K25" s="995"/>
      <c r="L25" s="964"/>
      <c r="M25" s="964"/>
      <c r="N25" s="964"/>
      <c r="O25" s="964"/>
      <c r="P25" s="964"/>
      <c r="Q25" s="964"/>
      <c r="R25" s="964"/>
      <c r="S25" s="996"/>
      <c r="T25" s="55">
        <f t="shared" si="2"/>
        <v>0</v>
      </c>
      <c r="U25" s="326">
        <f t="shared" si="3"/>
        <v>0</v>
      </c>
      <c r="V25" s="13">
        <f t="shared" si="4"/>
        <v>0</v>
      </c>
      <c r="W25" s="1574"/>
      <c r="X25" s="1575"/>
    </row>
    <row r="26" spans="2:24" ht="19.5" customHeight="1" x14ac:dyDescent="0.25">
      <c r="B26" s="593">
        <v>73142</v>
      </c>
      <c r="C26" s="570" t="s">
        <v>2952</v>
      </c>
      <c r="D26" s="565">
        <v>2</v>
      </c>
      <c r="E26" s="567">
        <v>3</v>
      </c>
      <c r="F26" s="566">
        <v>0.125</v>
      </c>
      <c r="G26" s="567">
        <v>24.344999999999999</v>
      </c>
      <c r="H26" s="905">
        <v>72</v>
      </c>
      <c r="I26" s="567">
        <v>9</v>
      </c>
      <c r="J26" s="568">
        <f t="shared" si="1"/>
        <v>16.438500000000001</v>
      </c>
      <c r="K26" s="995"/>
      <c r="L26" s="964"/>
      <c r="M26" s="964"/>
      <c r="N26" s="964"/>
      <c r="O26" s="964"/>
      <c r="P26" s="964"/>
      <c r="Q26" s="964"/>
      <c r="R26" s="964"/>
      <c r="S26" s="996"/>
      <c r="T26" s="55">
        <f t="shared" si="2"/>
        <v>0</v>
      </c>
      <c r="U26" s="326">
        <f t="shared" si="3"/>
        <v>0</v>
      </c>
      <c r="V26" s="13">
        <f t="shared" si="4"/>
        <v>0</v>
      </c>
      <c r="W26" s="1574"/>
      <c r="X26" s="1575"/>
    </row>
    <row r="27" spans="2:24" ht="19.5" customHeight="1" x14ac:dyDescent="0.25">
      <c r="B27" s="593">
        <v>73158</v>
      </c>
      <c r="C27" s="570" t="s">
        <v>2953</v>
      </c>
      <c r="D27" s="565">
        <v>2</v>
      </c>
      <c r="E27" s="567">
        <v>2</v>
      </c>
      <c r="F27" s="566">
        <v>0.125</v>
      </c>
      <c r="G27" s="567">
        <v>27.6</v>
      </c>
      <c r="H27" s="905">
        <v>96</v>
      </c>
      <c r="I27" s="567">
        <v>4.5</v>
      </c>
      <c r="J27" s="568">
        <f t="shared" si="1"/>
        <v>8.2192500000000006</v>
      </c>
      <c r="K27" s="995"/>
      <c r="L27" s="964"/>
      <c r="M27" s="964"/>
      <c r="N27" s="964"/>
      <c r="O27" s="964"/>
      <c r="P27" s="964"/>
      <c r="Q27" s="964"/>
      <c r="R27" s="964"/>
      <c r="S27" s="996"/>
      <c r="T27" s="55">
        <f t="shared" si="2"/>
        <v>0</v>
      </c>
      <c r="U27" s="326">
        <f t="shared" si="3"/>
        <v>0</v>
      </c>
      <c r="V27" s="13">
        <f t="shared" si="4"/>
        <v>0</v>
      </c>
      <c r="W27" s="1574"/>
      <c r="X27" s="1575"/>
    </row>
    <row r="28" spans="2:24" ht="19.5" customHeight="1" x14ac:dyDescent="0.25">
      <c r="B28" s="593">
        <v>73159</v>
      </c>
      <c r="C28" s="570" t="s">
        <v>2954</v>
      </c>
      <c r="D28" s="565">
        <v>2</v>
      </c>
      <c r="E28" s="567">
        <v>2</v>
      </c>
      <c r="F28" s="566">
        <v>0.125</v>
      </c>
      <c r="G28" s="567">
        <v>26.88</v>
      </c>
      <c r="H28" s="905">
        <v>96</v>
      </c>
      <c r="I28" s="567">
        <v>3.33</v>
      </c>
      <c r="J28" s="568">
        <f t="shared" si="1"/>
        <v>6.0822450000000003</v>
      </c>
      <c r="K28" s="995"/>
      <c r="L28" s="964"/>
      <c r="M28" s="964"/>
      <c r="N28" s="964"/>
      <c r="O28" s="964"/>
      <c r="P28" s="964"/>
      <c r="Q28" s="964"/>
      <c r="R28" s="964"/>
      <c r="S28" s="996"/>
      <c r="T28" s="55">
        <f t="shared" si="2"/>
        <v>0</v>
      </c>
      <c r="U28" s="326">
        <f t="shared" si="3"/>
        <v>0</v>
      </c>
      <c r="V28" s="13">
        <f t="shared" si="4"/>
        <v>0</v>
      </c>
      <c r="W28" s="1574"/>
      <c r="X28" s="1575"/>
    </row>
    <row r="29" spans="2:24" ht="19.5" customHeight="1" x14ac:dyDescent="0.25">
      <c r="B29" s="593">
        <v>73338</v>
      </c>
      <c r="C29" s="570" t="s">
        <v>2955</v>
      </c>
      <c r="D29" s="565">
        <v>2</v>
      </c>
      <c r="E29" s="567">
        <v>2</v>
      </c>
      <c r="F29" s="566">
        <v>0</v>
      </c>
      <c r="G29" s="567">
        <v>26.25</v>
      </c>
      <c r="H29" s="905">
        <v>100</v>
      </c>
      <c r="I29" s="567">
        <v>10</v>
      </c>
      <c r="J29" s="568">
        <f t="shared" si="1"/>
        <v>18.265000000000001</v>
      </c>
      <c r="K29" s="995"/>
      <c r="L29" s="964"/>
      <c r="M29" s="964"/>
      <c r="N29" s="964"/>
      <c r="O29" s="964"/>
      <c r="P29" s="964"/>
      <c r="Q29" s="964"/>
      <c r="R29" s="964"/>
      <c r="S29" s="996"/>
      <c r="T29" s="55">
        <f t="shared" si="2"/>
        <v>0</v>
      </c>
      <c r="U29" s="326">
        <f t="shared" si="3"/>
        <v>0</v>
      </c>
      <c r="V29" s="13">
        <f t="shared" si="4"/>
        <v>0</v>
      </c>
      <c r="W29" s="1574"/>
      <c r="X29" s="1575"/>
    </row>
    <row r="30" spans="2:24" ht="19.5" customHeight="1" x14ac:dyDescent="0.25">
      <c r="B30" s="593">
        <v>78315</v>
      </c>
      <c r="C30" s="570" t="s">
        <v>2956</v>
      </c>
      <c r="D30" s="565">
        <v>2</v>
      </c>
      <c r="E30" s="567">
        <v>2</v>
      </c>
      <c r="F30" s="566">
        <v>0.125</v>
      </c>
      <c r="G30" s="567">
        <v>18.675000000000001</v>
      </c>
      <c r="H30" s="905">
        <v>60</v>
      </c>
      <c r="I30" s="567">
        <v>5.92</v>
      </c>
      <c r="J30" s="568">
        <f t="shared" si="1"/>
        <v>10.81288</v>
      </c>
      <c r="K30" s="995"/>
      <c r="L30" s="964"/>
      <c r="M30" s="964"/>
      <c r="N30" s="964"/>
      <c r="O30" s="964"/>
      <c r="P30" s="964"/>
      <c r="Q30" s="964"/>
      <c r="R30" s="964"/>
      <c r="S30" s="996"/>
      <c r="T30" s="55">
        <f t="shared" si="2"/>
        <v>0</v>
      </c>
      <c r="U30" s="326">
        <f t="shared" si="3"/>
        <v>0</v>
      </c>
      <c r="V30" s="13">
        <f t="shared" si="4"/>
        <v>0</v>
      </c>
      <c r="W30" s="1574"/>
      <c r="X30" s="1575"/>
    </row>
    <row r="31" spans="2:24" ht="19.5" customHeight="1" x14ac:dyDescent="0.25">
      <c r="B31" s="593">
        <v>78352</v>
      </c>
      <c r="C31" s="570" t="s">
        <v>2957</v>
      </c>
      <c r="D31" s="565">
        <v>1</v>
      </c>
      <c r="E31" s="567">
        <v>1.5</v>
      </c>
      <c r="F31" s="566">
        <v>0</v>
      </c>
      <c r="G31" s="567">
        <v>24</v>
      </c>
      <c r="H31" s="905">
        <v>128</v>
      </c>
      <c r="I31" s="567">
        <v>2.2400000000000002</v>
      </c>
      <c r="J31" s="568">
        <f t="shared" si="1"/>
        <v>4.0913600000000008</v>
      </c>
      <c r="K31" s="995"/>
      <c r="L31" s="964"/>
      <c r="M31" s="964"/>
      <c r="N31" s="964"/>
      <c r="O31" s="964"/>
      <c r="P31" s="964"/>
      <c r="Q31" s="964"/>
      <c r="R31" s="964"/>
      <c r="S31" s="996"/>
      <c r="T31" s="55">
        <f t="shared" si="2"/>
        <v>0</v>
      </c>
      <c r="U31" s="326">
        <f t="shared" si="3"/>
        <v>0</v>
      </c>
      <c r="V31" s="13">
        <f t="shared" si="4"/>
        <v>0</v>
      </c>
      <c r="W31" s="1574"/>
      <c r="X31" s="1575"/>
    </row>
    <row r="32" spans="2:24" ht="19.5" customHeight="1" x14ac:dyDescent="0.25">
      <c r="B32" s="593">
        <v>78353</v>
      </c>
      <c r="C32" s="570" t="s">
        <v>2958</v>
      </c>
      <c r="D32" s="565">
        <v>1</v>
      </c>
      <c r="E32" s="567">
        <v>1.5</v>
      </c>
      <c r="F32" s="566">
        <v>0</v>
      </c>
      <c r="G32" s="567">
        <v>23.6</v>
      </c>
      <c r="H32" s="905">
        <v>128</v>
      </c>
      <c r="I32" s="567">
        <v>4.96</v>
      </c>
      <c r="J32" s="568">
        <f t="shared" si="1"/>
        <v>9.0594400000000004</v>
      </c>
      <c r="K32" s="995"/>
      <c r="L32" s="964"/>
      <c r="M32" s="964"/>
      <c r="N32" s="964"/>
      <c r="O32" s="964"/>
      <c r="P32" s="964"/>
      <c r="Q32" s="964"/>
      <c r="R32" s="964"/>
      <c r="S32" s="996"/>
      <c r="T32" s="55">
        <f t="shared" si="2"/>
        <v>0</v>
      </c>
      <c r="U32" s="326">
        <f t="shared" si="3"/>
        <v>0</v>
      </c>
      <c r="V32" s="13">
        <f t="shared" si="4"/>
        <v>0</v>
      </c>
      <c r="W32" s="1574"/>
      <c r="X32" s="1575"/>
    </row>
    <row r="33" spans="2:24" ht="19.5" customHeight="1" x14ac:dyDescent="0.25">
      <c r="B33" s="593">
        <v>78356</v>
      </c>
      <c r="C33" s="570" t="s">
        <v>2959</v>
      </c>
      <c r="D33" s="565">
        <v>2</v>
      </c>
      <c r="E33" s="567">
        <v>2</v>
      </c>
      <c r="F33" s="566">
        <v>0.125</v>
      </c>
      <c r="G33" s="567">
        <v>18.524999999999999</v>
      </c>
      <c r="H33" s="905">
        <v>60</v>
      </c>
      <c r="I33" s="567">
        <v>3.1</v>
      </c>
      <c r="J33" s="568">
        <f t="shared" si="1"/>
        <v>5.6621500000000005</v>
      </c>
      <c r="K33" s="995"/>
      <c r="L33" s="964"/>
      <c r="M33" s="964"/>
      <c r="N33" s="964"/>
      <c r="O33" s="964"/>
      <c r="P33" s="964"/>
      <c r="Q33" s="964"/>
      <c r="R33" s="964"/>
      <c r="S33" s="996"/>
      <c r="T33" s="55">
        <f t="shared" si="2"/>
        <v>0</v>
      </c>
      <c r="U33" s="326">
        <f t="shared" si="3"/>
        <v>0</v>
      </c>
      <c r="V33" s="13">
        <f t="shared" si="4"/>
        <v>0</v>
      </c>
      <c r="W33" s="1574"/>
      <c r="X33" s="1575"/>
    </row>
    <row r="34" spans="2:24" ht="19.5" customHeight="1" x14ac:dyDescent="0.25">
      <c r="B34" s="593">
        <v>78357</v>
      </c>
      <c r="C34" s="570" t="s">
        <v>2960</v>
      </c>
      <c r="D34" s="565">
        <v>2</v>
      </c>
      <c r="E34" s="567">
        <v>2</v>
      </c>
      <c r="F34" s="566">
        <v>0.125</v>
      </c>
      <c r="G34" s="567">
        <v>18.488</v>
      </c>
      <c r="H34" s="905">
        <v>60</v>
      </c>
      <c r="I34" s="567">
        <v>2.2999999999999998</v>
      </c>
      <c r="J34" s="568">
        <f t="shared" si="1"/>
        <v>4.2009499999999997</v>
      </c>
      <c r="K34" s="995"/>
      <c r="L34" s="964"/>
      <c r="M34" s="964"/>
      <c r="N34" s="964"/>
      <c r="O34" s="964"/>
      <c r="P34" s="964"/>
      <c r="Q34" s="964"/>
      <c r="R34" s="964"/>
      <c r="S34" s="996"/>
      <c r="T34" s="55">
        <f t="shared" si="2"/>
        <v>0</v>
      </c>
      <c r="U34" s="326">
        <f t="shared" si="3"/>
        <v>0</v>
      </c>
      <c r="V34" s="13">
        <f t="shared" si="4"/>
        <v>0</v>
      </c>
      <c r="W34" s="1574"/>
      <c r="X34" s="1575"/>
    </row>
    <row r="35" spans="2:24" ht="19.5" customHeight="1" x14ac:dyDescent="0.25">
      <c r="B35" s="593">
        <v>78359</v>
      </c>
      <c r="C35" s="570" t="s">
        <v>2961</v>
      </c>
      <c r="D35" s="565">
        <v>2</v>
      </c>
      <c r="E35" s="567">
        <v>2</v>
      </c>
      <c r="F35" s="566">
        <v>0</v>
      </c>
      <c r="G35" s="567">
        <v>16.088000000000001</v>
      </c>
      <c r="H35" s="905">
        <v>60</v>
      </c>
      <c r="I35" s="567">
        <v>3.87</v>
      </c>
      <c r="J35" s="568">
        <f t="shared" si="1"/>
        <v>7.0685549999999999</v>
      </c>
      <c r="K35" s="995"/>
      <c r="L35" s="964"/>
      <c r="M35" s="964"/>
      <c r="N35" s="964"/>
      <c r="O35" s="964"/>
      <c r="P35" s="964"/>
      <c r="Q35" s="964"/>
      <c r="R35" s="964"/>
      <c r="S35" s="996"/>
      <c r="T35" s="55">
        <f t="shared" si="2"/>
        <v>0</v>
      </c>
      <c r="U35" s="326">
        <f t="shared" si="3"/>
        <v>0</v>
      </c>
      <c r="V35" s="13">
        <f t="shared" si="4"/>
        <v>0</v>
      </c>
      <c r="W35" s="1574"/>
      <c r="X35" s="1575"/>
    </row>
    <row r="36" spans="2:24" ht="19.5" customHeight="1" x14ac:dyDescent="0.25">
      <c r="B36" s="593">
        <v>78364</v>
      </c>
      <c r="C36" s="570" t="s">
        <v>2962</v>
      </c>
      <c r="D36" s="565">
        <v>2</v>
      </c>
      <c r="E36" s="567">
        <v>2</v>
      </c>
      <c r="F36" s="566">
        <v>0.125</v>
      </c>
      <c r="G36" s="567">
        <v>20.07</v>
      </c>
      <c r="H36" s="905">
        <v>72</v>
      </c>
      <c r="I36" s="567">
        <v>7.06</v>
      </c>
      <c r="J36" s="568">
        <f t="shared" si="1"/>
        <v>12.89509</v>
      </c>
      <c r="K36" s="995"/>
      <c r="L36" s="964"/>
      <c r="M36" s="964"/>
      <c r="N36" s="964"/>
      <c r="O36" s="964"/>
      <c r="P36" s="964"/>
      <c r="Q36" s="964"/>
      <c r="R36" s="964"/>
      <c r="S36" s="996"/>
      <c r="T36" s="55">
        <f t="shared" si="2"/>
        <v>0</v>
      </c>
      <c r="U36" s="326">
        <f t="shared" si="3"/>
        <v>0</v>
      </c>
      <c r="V36" s="13">
        <f t="shared" si="4"/>
        <v>0</v>
      </c>
      <c r="W36" s="1574"/>
      <c r="X36" s="1575"/>
    </row>
    <row r="37" spans="2:24" ht="19.5" customHeight="1" x14ac:dyDescent="0.25">
      <c r="B37" s="593">
        <v>78365</v>
      </c>
      <c r="C37" s="570" t="s">
        <v>2963</v>
      </c>
      <c r="D37" s="565">
        <v>2</v>
      </c>
      <c r="E37" s="567">
        <v>2</v>
      </c>
      <c r="F37" s="566">
        <v>0.125</v>
      </c>
      <c r="G37" s="567">
        <v>20.295000000000002</v>
      </c>
      <c r="H37" s="905">
        <v>72</v>
      </c>
      <c r="I37" s="567">
        <v>6.39</v>
      </c>
      <c r="J37" s="568">
        <f t="shared" si="1"/>
        <v>11.671334999999999</v>
      </c>
      <c r="K37" s="995"/>
      <c r="L37" s="964"/>
      <c r="M37" s="964"/>
      <c r="N37" s="964"/>
      <c r="O37" s="964"/>
      <c r="P37" s="964"/>
      <c r="Q37" s="964"/>
      <c r="R37" s="964"/>
      <c r="S37" s="996"/>
      <c r="T37" s="55">
        <f t="shared" si="2"/>
        <v>0</v>
      </c>
      <c r="U37" s="326">
        <f t="shared" si="3"/>
        <v>0</v>
      </c>
      <c r="V37" s="13">
        <f t="shared" si="4"/>
        <v>0</v>
      </c>
      <c r="W37" s="1574"/>
      <c r="X37" s="1575"/>
    </row>
    <row r="38" spans="2:24" ht="19.5" customHeight="1" x14ac:dyDescent="0.25">
      <c r="B38" s="593">
        <v>78369</v>
      </c>
      <c r="C38" s="570" t="s">
        <v>2964</v>
      </c>
      <c r="D38" s="565">
        <v>2</v>
      </c>
      <c r="E38" s="567">
        <v>2</v>
      </c>
      <c r="F38" s="566">
        <v>0.125</v>
      </c>
      <c r="G38" s="567">
        <v>18.675000000000001</v>
      </c>
      <c r="H38" s="905">
        <v>60</v>
      </c>
      <c r="I38" s="567">
        <v>4.8</v>
      </c>
      <c r="J38" s="568">
        <f t="shared" si="1"/>
        <v>8.767199999999999</v>
      </c>
      <c r="K38" s="995"/>
      <c r="L38" s="964"/>
      <c r="M38" s="964"/>
      <c r="N38" s="964"/>
      <c r="O38" s="964"/>
      <c r="P38" s="964"/>
      <c r="Q38" s="964"/>
      <c r="R38" s="964"/>
      <c r="S38" s="996"/>
      <c r="T38" s="55">
        <f t="shared" si="2"/>
        <v>0</v>
      </c>
      <c r="U38" s="326">
        <f t="shared" si="3"/>
        <v>0</v>
      </c>
      <c r="V38" s="13">
        <f t="shared" si="4"/>
        <v>0</v>
      </c>
      <c r="W38" s="1574"/>
      <c r="X38" s="1575"/>
    </row>
    <row r="39" spans="2:24" ht="19.5" customHeight="1" x14ac:dyDescent="0.25">
      <c r="B39" s="593">
        <v>78373</v>
      </c>
      <c r="C39" s="570" t="s">
        <v>2965</v>
      </c>
      <c r="D39" s="565">
        <v>2</v>
      </c>
      <c r="E39" s="567">
        <v>2</v>
      </c>
      <c r="F39" s="566">
        <v>0</v>
      </c>
      <c r="G39" s="567">
        <v>26.4</v>
      </c>
      <c r="H39" s="905">
        <v>96</v>
      </c>
      <c r="I39" s="567">
        <v>6.72</v>
      </c>
      <c r="J39" s="568">
        <f t="shared" si="1"/>
        <v>12.27408</v>
      </c>
      <c r="K39" s="995"/>
      <c r="L39" s="964"/>
      <c r="M39" s="964"/>
      <c r="N39" s="964"/>
      <c r="O39" s="964"/>
      <c r="P39" s="964"/>
      <c r="Q39" s="964"/>
      <c r="R39" s="964"/>
      <c r="S39" s="996"/>
      <c r="T39" s="55">
        <f t="shared" si="2"/>
        <v>0</v>
      </c>
      <c r="U39" s="326">
        <f t="shared" si="3"/>
        <v>0</v>
      </c>
      <c r="V39" s="13">
        <f t="shared" si="4"/>
        <v>0</v>
      </c>
      <c r="W39" s="1574"/>
      <c r="X39" s="1575"/>
    </row>
    <row r="40" spans="2:24" ht="19.5" customHeight="1" x14ac:dyDescent="0.25">
      <c r="B40" s="593">
        <v>78637</v>
      </c>
      <c r="C40" s="570" t="s">
        <v>2966</v>
      </c>
      <c r="D40" s="565">
        <v>2</v>
      </c>
      <c r="E40" s="567">
        <v>2</v>
      </c>
      <c r="F40" s="566">
        <v>0.125</v>
      </c>
      <c r="G40" s="567">
        <v>23.344000000000001</v>
      </c>
      <c r="H40" s="905">
        <v>72</v>
      </c>
      <c r="I40" s="567">
        <v>9</v>
      </c>
      <c r="J40" s="568">
        <f t="shared" si="1"/>
        <v>16.438500000000001</v>
      </c>
      <c r="K40" s="995"/>
      <c r="L40" s="964"/>
      <c r="M40" s="964"/>
      <c r="N40" s="964"/>
      <c r="O40" s="964"/>
      <c r="P40" s="964"/>
      <c r="Q40" s="964"/>
      <c r="R40" s="964"/>
      <c r="S40" s="996"/>
      <c r="T40" s="55">
        <f t="shared" si="2"/>
        <v>0</v>
      </c>
      <c r="U40" s="326">
        <f t="shared" si="3"/>
        <v>0</v>
      </c>
      <c r="V40" s="13">
        <f t="shared" si="4"/>
        <v>0</v>
      </c>
      <c r="W40" s="1574"/>
      <c r="X40" s="1575"/>
    </row>
    <row r="41" spans="2:24" ht="19.5" customHeight="1" x14ac:dyDescent="0.25">
      <c r="B41" s="593">
        <v>78638</v>
      </c>
      <c r="C41" s="570" t="s">
        <v>2967</v>
      </c>
      <c r="D41" s="565">
        <v>2</v>
      </c>
      <c r="E41" s="567">
        <v>2</v>
      </c>
      <c r="F41" s="566">
        <v>0.125</v>
      </c>
      <c r="G41" s="567">
        <v>23.344000000000001</v>
      </c>
      <c r="H41" s="905">
        <v>72</v>
      </c>
      <c r="I41" s="567">
        <v>7.2</v>
      </c>
      <c r="J41" s="568">
        <f t="shared" si="1"/>
        <v>13.1508</v>
      </c>
      <c r="K41" s="995"/>
      <c r="L41" s="964"/>
      <c r="M41" s="964"/>
      <c r="N41" s="964"/>
      <c r="O41" s="964"/>
      <c r="P41" s="964"/>
      <c r="Q41" s="964"/>
      <c r="R41" s="964"/>
      <c r="S41" s="996"/>
      <c r="T41" s="55">
        <f t="shared" si="2"/>
        <v>0</v>
      </c>
      <c r="U41" s="326">
        <f t="shared" si="3"/>
        <v>0</v>
      </c>
      <c r="V41" s="13">
        <f t="shared" si="4"/>
        <v>0</v>
      </c>
      <c r="W41" s="1574"/>
      <c r="X41" s="1575"/>
    </row>
    <row r="42" spans="2:24" ht="19.5" customHeight="1" x14ac:dyDescent="0.25">
      <c r="B42" s="593">
        <v>78639</v>
      </c>
      <c r="C42" s="570" t="s">
        <v>2968</v>
      </c>
      <c r="D42" s="565">
        <v>2</v>
      </c>
      <c r="E42" s="567">
        <v>2</v>
      </c>
      <c r="F42" s="566">
        <v>0</v>
      </c>
      <c r="G42" s="567">
        <v>23.456</v>
      </c>
      <c r="H42" s="905">
        <v>72</v>
      </c>
      <c r="I42" s="567">
        <v>7.59</v>
      </c>
      <c r="J42" s="568">
        <f t="shared" si="1"/>
        <v>13.863135</v>
      </c>
      <c r="K42" s="995"/>
      <c r="L42" s="964"/>
      <c r="M42" s="964"/>
      <c r="N42" s="964"/>
      <c r="O42" s="964"/>
      <c r="P42" s="964"/>
      <c r="Q42" s="964"/>
      <c r="R42" s="964"/>
      <c r="S42" s="996"/>
      <c r="T42" s="55">
        <f t="shared" si="2"/>
        <v>0</v>
      </c>
      <c r="U42" s="326">
        <f t="shared" si="3"/>
        <v>0</v>
      </c>
      <c r="V42" s="13">
        <f t="shared" si="4"/>
        <v>0</v>
      </c>
      <c r="W42" s="1574"/>
      <c r="X42" s="1575"/>
    </row>
    <row r="43" spans="2:24" ht="19.5" customHeight="1" x14ac:dyDescent="0.25">
      <c r="B43" s="593">
        <v>78653</v>
      </c>
      <c r="C43" s="570" t="s">
        <v>2969</v>
      </c>
      <c r="D43" s="565">
        <v>2</v>
      </c>
      <c r="E43" s="567">
        <v>2</v>
      </c>
      <c r="F43" s="566">
        <v>0.125</v>
      </c>
      <c r="G43" s="567">
        <v>23.344000000000001</v>
      </c>
      <c r="H43" s="905">
        <v>72</v>
      </c>
      <c r="I43" s="567">
        <v>9</v>
      </c>
      <c r="J43" s="568">
        <f t="shared" si="1"/>
        <v>16.438500000000001</v>
      </c>
      <c r="K43" s="995"/>
      <c r="L43" s="964"/>
      <c r="M43" s="964"/>
      <c r="N43" s="964"/>
      <c r="O43" s="964"/>
      <c r="P43" s="964"/>
      <c r="Q43" s="964"/>
      <c r="R43" s="964"/>
      <c r="S43" s="996"/>
      <c r="T43" s="55">
        <f t="shared" si="2"/>
        <v>0</v>
      </c>
      <c r="U43" s="326">
        <f t="shared" si="3"/>
        <v>0</v>
      </c>
      <c r="V43" s="13">
        <f t="shared" si="4"/>
        <v>0</v>
      </c>
      <c r="W43" s="1574"/>
      <c r="X43" s="1575"/>
    </row>
    <row r="44" spans="2:24" ht="29.25" customHeight="1" x14ac:dyDescent="0.25">
      <c r="B44" s="906">
        <v>78654</v>
      </c>
      <c r="C44" s="907" t="s">
        <v>2970</v>
      </c>
      <c r="D44" s="661">
        <v>2</v>
      </c>
      <c r="E44" s="658">
        <v>2</v>
      </c>
      <c r="F44" s="659">
        <v>0.125</v>
      </c>
      <c r="G44" s="658">
        <v>23.344000000000001</v>
      </c>
      <c r="H44" s="908">
        <v>72</v>
      </c>
      <c r="I44" s="658">
        <v>7.2</v>
      </c>
      <c r="J44" s="568">
        <f t="shared" si="1"/>
        <v>13.1508</v>
      </c>
      <c r="K44" s="1040"/>
      <c r="L44" s="969"/>
      <c r="M44" s="969"/>
      <c r="N44" s="969"/>
      <c r="O44" s="969"/>
      <c r="P44" s="969"/>
      <c r="Q44" s="969"/>
      <c r="R44" s="969"/>
      <c r="S44" s="1019"/>
      <c r="T44" s="55">
        <f t="shared" ref="T44:T47" si="5">SUM(K44:S44)</f>
        <v>0</v>
      </c>
      <c r="U44" s="326">
        <f t="shared" ref="U44:U47" si="6">T44*I44</f>
        <v>0</v>
      </c>
      <c r="V44" s="13">
        <f t="shared" ref="V44:V47" si="7">U44*$S$7</f>
        <v>0</v>
      </c>
      <c r="W44" s="1805"/>
      <c r="X44" s="1806"/>
    </row>
    <row r="45" spans="2:24" ht="19.5" customHeight="1" x14ac:dyDescent="0.25">
      <c r="B45" s="906">
        <v>78673</v>
      </c>
      <c r="C45" s="907" t="s">
        <v>2971</v>
      </c>
      <c r="D45" s="661">
        <v>2</v>
      </c>
      <c r="E45" s="658">
        <v>2</v>
      </c>
      <c r="F45" s="659">
        <v>0.125</v>
      </c>
      <c r="G45" s="658">
        <v>27.6</v>
      </c>
      <c r="H45" s="908">
        <v>96</v>
      </c>
      <c r="I45" s="658">
        <v>4.5</v>
      </c>
      <c r="J45" s="568">
        <f t="shared" si="1"/>
        <v>8.2192500000000006</v>
      </c>
      <c r="K45" s="1040"/>
      <c r="L45" s="969"/>
      <c r="M45" s="969"/>
      <c r="N45" s="969"/>
      <c r="O45" s="969"/>
      <c r="P45" s="969"/>
      <c r="Q45" s="969"/>
      <c r="R45" s="969"/>
      <c r="S45" s="1019"/>
      <c r="T45" s="55">
        <f t="shared" si="5"/>
        <v>0</v>
      </c>
      <c r="U45" s="326">
        <f t="shared" si="6"/>
        <v>0</v>
      </c>
      <c r="V45" s="13">
        <f t="shared" si="7"/>
        <v>0</v>
      </c>
      <c r="W45" s="1805"/>
      <c r="X45" s="1806"/>
    </row>
    <row r="46" spans="2:24" ht="19.5" customHeight="1" x14ac:dyDescent="0.25">
      <c r="B46" s="906">
        <v>78674</v>
      </c>
      <c r="C46" s="907" t="s">
        <v>2972</v>
      </c>
      <c r="D46" s="661">
        <v>2</v>
      </c>
      <c r="E46" s="658">
        <v>2</v>
      </c>
      <c r="F46" s="659">
        <v>0.125</v>
      </c>
      <c r="G46" s="658">
        <v>26.88</v>
      </c>
      <c r="H46" s="908">
        <v>96</v>
      </c>
      <c r="I46" s="658">
        <v>3.33</v>
      </c>
      <c r="J46" s="568">
        <f t="shared" si="1"/>
        <v>6.0822450000000003</v>
      </c>
      <c r="K46" s="1040"/>
      <c r="L46" s="969"/>
      <c r="M46" s="969"/>
      <c r="N46" s="969"/>
      <c r="O46" s="969"/>
      <c r="P46" s="969"/>
      <c r="Q46" s="969"/>
      <c r="R46" s="969"/>
      <c r="S46" s="1019"/>
      <c r="T46" s="55">
        <f t="shared" si="5"/>
        <v>0</v>
      </c>
      <c r="U46" s="326">
        <f t="shared" si="6"/>
        <v>0</v>
      </c>
      <c r="V46" s="13">
        <f t="shared" si="7"/>
        <v>0</v>
      </c>
      <c r="W46" s="1805"/>
      <c r="X46" s="1806"/>
    </row>
    <row r="47" spans="2:24" ht="19.5" customHeight="1" x14ac:dyDescent="0.25">
      <c r="B47" s="906">
        <v>78697</v>
      </c>
      <c r="C47" s="907" t="s">
        <v>2973</v>
      </c>
      <c r="D47" s="661">
        <v>2</v>
      </c>
      <c r="E47" s="658">
        <v>2</v>
      </c>
      <c r="F47" s="659">
        <v>0.125</v>
      </c>
      <c r="G47" s="658">
        <v>27</v>
      </c>
      <c r="H47" s="908">
        <v>96</v>
      </c>
      <c r="I47" s="658">
        <v>8.4</v>
      </c>
      <c r="J47" s="568">
        <f t="shared" si="1"/>
        <v>15.342600000000001</v>
      </c>
      <c r="K47" s="1040"/>
      <c r="L47" s="969"/>
      <c r="M47" s="969"/>
      <c r="N47" s="969"/>
      <c r="O47" s="969"/>
      <c r="P47" s="969"/>
      <c r="Q47" s="969"/>
      <c r="R47" s="969"/>
      <c r="S47" s="1019"/>
      <c r="T47" s="55">
        <f t="shared" si="5"/>
        <v>0</v>
      </c>
      <c r="U47" s="326">
        <f t="shared" si="6"/>
        <v>0</v>
      </c>
      <c r="V47" s="13">
        <f t="shared" si="7"/>
        <v>0</v>
      </c>
      <c r="W47" s="1805"/>
      <c r="X47" s="1806"/>
    </row>
    <row r="48" spans="2:24" ht="19.5" customHeight="1" thickBot="1" x14ac:dyDescent="0.3">
      <c r="B48" s="909">
        <v>78985</v>
      </c>
      <c r="C48" s="572" t="s">
        <v>2974</v>
      </c>
      <c r="D48" s="573">
        <v>2</v>
      </c>
      <c r="E48" s="576">
        <v>3</v>
      </c>
      <c r="F48" s="574">
        <v>0.125</v>
      </c>
      <c r="G48" s="576">
        <v>25.047999999999998</v>
      </c>
      <c r="H48" s="910">
        <v>72</v>
      </c>
      <c r="I48" s="576">
        <v>9</v>
      </c>
      <c r="J48" s="577">
        <f>$S$7*I48</f>
        <v>16.438500000000001</v>
      </c>
      <c r="K48" s="997"/>
      <c r="L48" s="998"/>
      <c r="M48" s="998"/>
      <c r="N48" s="998"/>
      <c r="O48" s="998"/>
      <c r="P48" s="998"/>
      <c r="Q48" s="998"/>
      <c r="R48" s="998"/>
      <c r="S48" s="999"/>
      <c r="T48" s="56">
        <f>SUM(K48:S48)</f>
        <v>0</v>
      </c>
      <c r="U48" s="327">
        <f>T48*I48</f>
        <v>0</v>
      </c>
      <c r="V48" s="329">
        <f>U48*$S$7</f>
        <v>0</v>
      </c>
      <c r="W48" s="1576"/>
      <c r="X48" s="1577"/>
    </row>
    <row r="49" spans="2:24" ht="23.85" customHeight="1" x14ac:dyDescent="0.25">
      <c r="B49" s="1514" t="s">
        <v>1743</v>
      </c>
      <c r="C49" s="1515"/>
      <c r="D49" s="1515"/>
      <c r="E49" s="1515"/>
      <c r="F49" s="1515"/>
      <c r="G49" s="1515"/>
      <c r="H49" s="1515"/>
      <c r="I49" s="1515"/>
      <c r="J49" s="1515"/>
      <c r="K49" s="1515"/>
      <c r="L49" s="1515"/>
      <c r="M49" s="1515"/>
      <c r="N49" s="1515"/>
      <c r="O49" s="1515"/>
      <c r="P49" s="1515"/>
      <c r="Q49" s="1515"/>
      <c r="R49" s="1515"/>
      <c r="S49" s="1515"/>
      <c r="T49" s="1515"/>
      <c r="U49" s="1515"/>
      <c r="V49" s="1515"/>
      <c r="W49" s="1515"/>
      <c r="X49" s="1516"/>
    </row>
    <row r="50" spans="2:24" ht="23.85" customHeight="1" x14ac:dyDescent="0.25">
      <c r="B50" s="1514"/>
      <c r="C50" s="1515"/>
      <c r="D50" s="1515"/>
      <c r="E50" s="1515"/>
      <c r="F50" s="1515"/>
      <c r="G50" s="1515"/>
      <c r="H50" s="1515"/>
      <c r="I50" s="1515"/>
      <c r="J50" s="1515"/>
      <c r="K50" s="1515"/>
      <c r="L50" s="1515"/>
      <c r="M50" s="1515"/>
      <c r="N50" s="1515"/>
      <c r="O50" s="1515"/>
      <c r="P50" s="1515"/>
      <c r="Q50" s="1515"/>
      <c r="R50" s="1515"/>
      <c r="S50" s="1515"/>
      <c r="T50" s="1515"/>
      <c r="U50" s="1515"/>
      <c r="V50" s="1515"/>
      <c r="W50" s="1515"/>
      <c r="X50" s="1516"/>
    </row>
    <row r="51" spans="2:24" ht="0.75" customHeight="1" x14ac:dyDescent="0.25">
      <c r="B51" s="1514"/>
      <c r="C51" s="1515"/>
      <c r="D51" s="1515"/>
      <c r="E51" s="1515"/>
      <c r="F51" s="1515"/>
      <c r="G51" s="1515"/>
      <c r="H51" s="1515"/>
      <c r="I51" s="1515"/>
      <c r="J51" s="1515"/>
      <c r="K51" s="1515"/>
      <c r="L51" s="1515"/>
      <c r="M51" s="1515"/>
      <c r="N51" s="1515"/>
      <c r="O51" s="1515"/>
      <c r="P51" s="1515"/>
      <c r="Q51" s="1515"/>
      <c r="R51" s="1515"/>
      <c r="S51" s="1515"/>
      <c r="T51" s="1515"/>
      <c r="U51" s="1515"/>
      <c r="V51" s="1515"/>
      <c r="W51" s="1515"/>
      <c r="X51" s="1516"/>
    </row>
    <row r="52" spans="2:24" ht="33.75" customHeight="1" thickBot="1" x14ac:dyDescent="0.3">
      <c r="B52" s="1517"/>
      <c r="C52" s="1518"/>
      <c r="D52" s="1518"/>
      <c r="E52" s="1518"/>
      <c r="F52" s="1518"/>
      <c r="G52" s="1518"/>
      <c r="H52" s="1518"/>
      <c r="I52" s="1518"/>
      <c r="J52" s="1518"/>
      <c r="K52" s="1518"/>
      <c r="L52" s="1518"/>
      <c r="M52" s="1518"/>
      <c r="N52" s="1518"/>
      <c r="O52" s="1518"/>
      <c r="P52" s="1518"/>
      <c r="Q52" s="1518"/>
      <c r="R52" s="1518"/>
      <c r="S52" s="1518"/>
      <c r="T52" s="1518"/>
      <c r="U52" s="1518"/>
      <c r="V52" s="1518"/>
      <c r="W52" s="1518"/>
      <c r="X52" s="1519"/>
    </row>
    <row r="53" spans="2:24" ht="58.5" customHeight="1" thickTop="1" thickBot="1" x14ac:dyDescent="0.3">
      <c r="B53" s="1564"/>
      <c r="C53" s="1564"/>
      <c r="D53" s="1564"/>
      <c r="E53" s="1564"/>
      <c r="F53" s="1564"/>
      <c r="G53" s="1564"/>
      <c r="H53" s="1564"/>
      <c r="I53" s="1564"/>
      <c r="J53" s="1564"/>
      <c r="K53" s="1564"/>
      <c r="L53" s="1564"/>
      <c r="M53" s="1564"/>
      <c r="N53" s="1564"/>
      <c r="O53" s="1564"/>
      <c r="P53" s="1564"/>
      <c r="Q53" s="1564"/>
      <c r="R53" s="1564"/>
      <c r="S53" s="1564"/>
      <c r="T53" s="1564"/>
      <c r="U53" s="1564"/>
      <c r="V53" s="1564"/>
      <c r="W53" s="1564"/>
      <c r="X53" s="1564"/>
    </row>
    <row r="54" spans="2:24" ht="24" x14ac:dyDescent="0.4">
      <c r="C54" s="1546" t="s">
        <v>1744</v>
      </c>
      <c r="D54" s="1547"/>
      <c r="E54" s="1547"/>
      <c r="F54" s="1547"/>
      <c r="G54" s="1548"/>
    </row>
    <row r="55" spans="2:24" x14ac:dyDescent="0.25">
      <c r="C55" s="1549"/>
      <c r="D55" s="1550"/>
      <c r="E55" s="1550"/>
      <c r="F55" s="1550"/>
      <c r="G55" s="1551"/>
    </row>
    <row r="56" spans="2:24" x14ac:dyDescent="0.25">
      <c r="C56" s="1552"/>
      <c r="D56" s="1553"/>
      <c r="E56" s="1553"/>
      <c r="F56" s="1553"/>
      <c r="G56" s="1554"/>
    </row>
    <row r="57" spans="2:24" x14ac:dyDescent="0.25">
      <c r="C57" s="1552"/>
      <c r="D57" s="1553"/>
      <c r="E57" s="1553"/>
      <c r="F57" s="1553"/>
      <c r="G57" s="1554"/>
    </row>
    <row r="58" spans="2:24" ht="15.75" thickBot="1" x14ac:dyDescent="0.3">
      <c r="C58" s="1555"/>
      <c r="D58" s="1556"/>
      <c r="E58" s="1556"/>
      <c r="F58" s="1556"/>
      <c r="G58" s="1557"/>
    </row>
  </sheetData>
  <sheetProtection formatCells="0" formatColumns="0" formatRows="0" insertColumns="0" insertRows="0" insertHyperlinks="0" deleteRows="0" sort="0" autoFilter="0"/>
  <mergeCells count="29">
    <mergeCell ref="A1:Y1"/>
    <mergeCell ref="B51:X52"/>
    <mergeCell ref="E9:J9"/>
    <mergeCell ref="L9:Q9"/>
    <mergeCell ref="S9:X9"/>
    <mergeCell ref="B10:X10"/>
    <mergeCell ref="B11:X11"/>
    <mergeCell ref="W15:X48"/>
    <mergeCell ref="B7:J7"/>
    <mergeCell ref="L7:N7"/>
    <mergeCell ref="O7:R7"/>
    <mergeCell ref="T7:X7"/>
    <mergeCell ref="B49:X50"/>
    <mergeCell ref="C54:G54"/>
    <mergeCell ref="C55:G58"/>
    <mergeCell ref="B2:P2"/>
    <mergeCell ref="Q2:X4"/>
    <mergeCell ref="B3:P3"/>
    <mergeCell ref="B4:C4"/>
    <mergeCell ref="D4:J4"/>
    <mergeCell ref="K4:M4"/>
    <mergeCell ref="N4:P4"/>
    <mergeCell ref="B5:X5"/>
    <mergeCell ref="B53:X53"/>
    <mergeCell ref="B8:B9"/>
    <mergeCell ref="E8:J8"/>
    <mergeCell ref="L8:Q8"/>
    <mergeCell ref="S8:X8"/>
    <mergeCell ref="B6:X6"/>
  </mergeCells>
  <conditionalFormatting sqref="B2:B1048576">
    <cfRule type="duplicateValues" dxfId="20" priority="1"/>
  </conditionalFormatting>
  <pageMargins left="0.25" right="0.25" top="0.75" bottom="0.75" header="0.3" footer="0.3"/>
  <pageSetup scale="3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4A5A6-4FEF-4485-873B-38F0F0E08ADB}">
  <sheetPr codeName="Sheet9">
    <pageSetUpPr fitToPage="1"/>
  </sheetPr>
  <dimension ref="B1:Z31"/>
  <sheetViews>
    <sheetView showGridLines="0" topLeftCell="A6" zoomScale="60" zoomScaleNormal="60" workbookViewId="0">
      <selection activeCell="A10" sqref="A10:XFD13"/>
    </sheetView>
  </sheetViews>
  <sheetFormatPr defaultColWidth="9.140625" defaultRowHeight="15" x14ac:dyDescent="0.25"/>
  <cols>
    <col min="1" max="1" width="1.28515625" style="58" customWidth="1"/>
    <col min="2" max="2" width="15.140625" style="58" bestFit="1" customWidth="1"/>
    <col min="3" max="3" width="69.140625" style="58" bestFit="1"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9" width="11.140625" style="58"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29" width="9.140625" style="58"/>
    <col min="30" max="30" width="9.140625" style="58" customWidth="1"/>
    <col min="31" max="16384" width="9.140625" style="58"/>
  </cols>
  <sheetData>
    <row r="1" spans="2:26" ht="231.75" customHeight="1" thickTop="1" thickBot="1" x14ac:dyDescent="0.65">
      <c r="B1" s="1347" t="s">
        <v>1556</v>
      </c>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2:26" ht="43.5" customHeight="1" thickTop="1" thickBot="1" x14ac:dyDescent="0.3">
      <c r="B2" s="1504" t="s">
        <v>1680</v>
      </c>
      <c r="C2" s="1505"/>
      <c r="D2" s="1505"/>
      <c r="E2" s="1505"/>
      <c r="F2" s="1505"/>
      <c r="G2" s="1505"/>
      <c r="H2" s="1505"/>
      <c r="I2" s="1505"/>
      <c r="J2" s="1505"/>
      <c r="K2" s="1505"/>
      <c r="L2" s="1505"/>
      <c r="M2" s="1505"/>
      <c r="N2" s="1505"/>
      <c r="O2" s="1505"/>
      <c r="P2" s="1505"/>
      <c r="Q2" s="1498"/>
      <c r="R2" s="1499"/>
      <c r="S2" s="1499"/>
      <c r="T2" s="1499"/>
      <c r="U2" s="1499"/>
      <c r="V2" s="1499"/>
      <c r="W2" s="1499"/>
      <c r="X2" s="1499"/>
      <c r="Y2" s="1500"/>
      <c r="Z2" s="57"/>
    </row>
    <row r="3" spans="2:26" ht="33" customHeight="1" thickTop="1" thickBot="1" x14ac:dyDescent="0.3">
      <c r="B3" s="1506"/>
      <c r="C3" s="1507"/>
      <c r="D3" s="1507"/>
      <c r="E3" s="1507"/>
      <c r="F3" s="1507"/>
      <c r="G3" s="1507"/>
      <c r="H3" s="1507"/>
      <c r="I3" s="1507"/>
      <c r="J3" s="1507"/>
      <c r="K3" s="1507"/>
      <c r="L3" s="1507"/>
      <c r="M3" s="1507"/>
      <c r="N3" s="1507"/>
      <c r="O3" s="1507"/>
      <c r="P3" s="1507"/>
      <c r="Q3" s="1498"/>
      <c r="R3" s="1499"/>
      <c r="S3" s="1499"/>
      <c r="T3" s="1499"/>
      <c r="U3" s="1499"/>
      <c r="V3" s="1499"/>
      <c r="W3" s="1499"/>
      <c r="X3" s="1499"/>
      <c r="Y3" s="1500"/>
      <c r="Z3" s="57"/>
    </row>
    <row r="4" spans="2:26" ht="40.9"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row>
    <row r="5" spans="2:26" ht="13.5" customHeight="1" thickTop="1" thickBot="1" x14ac:dyDescent="0.3">
      <c r="B5" s="1495"/>
      <c r="C5" s="1496"/>
      <c r="D5" s="1496"/>
      <c r="E5" s="1496"/>
      <c r="F5" s="1496"/>
      <c r="G5" s="1496"/>
      <c r="H5" s="1496"/>
      <c r="I5" s="1496"/>
      <c r="J5" s="1496"/>
      <c r="K5" s="1496"/>
      <c r="L5" s="1496"/>
      <c r="M5" s="1496"/>
      <c r="N5" s="1496"/>
      <c r="O5" s="1496"/>
      <c r="P5" s="1496"/>
      <c r="Q5" s="1496"/>
      <c r="R5" s="1496"/>
      <c r="S5" s="1496"/>
      <c r="T5" s="1496"/>
      <c r="U5" s="1496"/>
      <c r="V5" s="1496"/>
      <c r="W5" s="1496"/>
      <c r="X5" s="1496"/>
      <c r="Y5" s="1497"/>
      <c r="Z5" s="57"/>
    </row>
    <row r="6" spans="2:26" ht="47.45" customHeight="1" thickTop="1" thickBot="1" x14ac:dyDescent="0.3">
      <c r="B6" s="1480"/>
      <c r="C6" s="1481"/>
      <c r="D6" s="1481"/>
      <c r="E6" s="1481"/>
      <c r="F6" s="1481"/>
      <c r="G6" s="1481"/>
      <c r="H6" s="1481"/>
      <c r="I6" s="1481"/>
      <c r="J6" s="1482"/>
      <c r="K6" s="1135">
        <v>110244</v>
      </c>
      <c r="L6" s="1483" t="s">
        <v>1681</v>
      </c>
      <c r="M6" s="1483"/>
      <c r="N6" s="1483"/>
      <c r="O6" s="1484" t="s">
        <v>1682</v>
      </c>
      <c r="P6" s="1485"/>
      <c r="Q6" s="1485"/>
      <c r="R6" s="1485"/>
      <c r="S6" s="556">
        <v>1.8265</v>
      </c>
      <c r="T6" s="1486" t="s">
        <v>1683</v>
      </c>
      <c r="U6" s="1487"/>
      <c r="V6" s="1487"/>
      <c r="W6" s="1487"/>
      <c r="X6" s="1487"/>
      <c r="Y6" s="1488"/>
    </row>
    <row r="7" spans="2:26" ht="66.7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2:26" ht="8.25" customHeight="1" thickBot="1" x14ac:dyDescent="0.3">
      <c r="B8" s="48"/>
      <c r="C8" s="49"/>
      <c r="D8" s="50"/>
      <c r="E8" s="50"/>
      <c r="F8" s="50"/>
      <c r="G8" s="50"/>
      <c r="H8" s="50"/>
      <c r="I8" s="50"/>
      <c r="J8" s="51"/>
      <c r="K8" s="52">
        <f t="shared" ref="K8:V8" si="0">SUM(K10:K27)</f>
        <v>0</v>
      </c>
      <c r="L8" s="52">
        <f t="shared" si="0"/>
        <v>0</v>
      </c>
      <c r="M8" s="52">
        <f t="shared" si="0"/>
        <v>0</v>
      </c>
      <c r="N8" s="52">
        <f t="shared" si="0"/>
        <v>0</v>
      </c>
      <c r="O8" s="52">
        <f t="shared" si="0"/>
        <v>0</v>
      </c>
      <c r="P8" s="52">
        <f t="shared" si="0"/>
        <v>0</v>
      </c>
      <c r="Q8" s="52">
        <f t="shared" si="0"/>
        <v>0</v>
      </c>
      <c r="R8" s="52">
        <f t="shared" si="0"/>
        <v>0</v>
      </c>
      <c r="S8" s="52">
        <f t="shared" si="0"/>
        <v>0</v>
      </c>
      <c r="T8" s="52">
        <f>SUM(T10:T27)</f>
        <v>0</v>
      </c>
      <c r="U8" s="52">
        <f t="shared" si="0"/>
        <v>0</v>
      </c>
      <c r="V8" s="52">
        <f t="shared" si="0"/>
        <v>0</v>
      </c>
      <c r="W8" s="50"/>
      <c r="X8" s="50"/>
      <c r="Y8" s="53"/>
    </row>
    <row r="9" spans="2:26" ht="15.75" thickBot="1" x14ac:dyDescent="0.3">
      <c r="B9" s="1489" t="s">
        <v>1691</v>
      </c>
      <c r="C9" s="1490"/>
      <c r="D9" s="1490"/>
      <c r="E9" s="1490"/>
      <c r="F9" s="1490"/>
      <c r="G9" s="1490"/>
      <c r="H9" s="1490"/>
      <c r="I9" s="1490"/>
      <c r="J9" s="1490"/>
      <c r="K9" s="1490"/>
      <c r="L9" s="1490"/>
      <c r="M9" s="1490"/>
      <c r="N9" s="1490"/>
      <c r="O9" s="1490"/>
      <c r="P9" s="1490"/>
      <c r="Q9" s="1490"/>
      <c r="R9" s="1490"/>
      <c r="S9" s="1490"/>
      <c r="T9" s="1490"/>
      <c r="U9" s="1490"/>
      <c r="V9" s="1490"/>
      <c r="W9" s="1490"/>
      <c r="X9" s="1490"/>
      <c r="Y9" s="1491"/>
    </row>
    <row r="10" spans="2:26" ht="18.75" customHeight="1" x14ac:dyDescent="0.25">
      <c r="B10" s="557" t="s">
        <v>1692</v>
      </c>
      <c r="C10" s="558" t="s">
        <v>1693</v>
      </c>
      <c r="D10" s="559">
        <v>2</v>
      </c>
      <c r="E10" s="560">
        <v>2</v>
      </c>
      <c r="F10" s="560" t="s">
        <v>1694</v>
      </c>
      <c r="G10" s="561">
        <v>21.38</v>
      </c>
      <c r="H10" s="560">
        <v>72</v>
      </c>
      <c r="I10" s="561">
        <v>9</v>
      </c>
      <c r="J10" s="562">
        <f t="shared" ref="J10:J27" si="1">$S$6*I10</f>
        <v>16.438500000000001</v>
      </c>
      <c r="K10" s="993"/>
      <c r="L10" s="979"/>
      <c r="M10" s="979"/>
      <c r="N10" s="979"/>
      <c r="O10" s="979"/>
      <c r="P10" s="979"/>
      <c r="Q10" s="979"/>
      <c r="R10" s="979"/>
      <c r="S10" s="994"/>
      <c r="T10" s="54">
        <f t="shared" ref="T10:T27" si="2">SUM(K10:S10)</f>
        <v>0</v>
      </c>
      <c r="U10" s="3">
        <f t="shared" ref="U10:U27" si="3">T10*I10</f>
        <v>0</v>
      </c>
      <c r="V10" s="328">
        <f t="shared" ref="V10:V27" si="4">U10*$S$6</f>
        <v>0</v>
      </c>
      <c r="W10" s="1492" t="str">
        <f>_xlfn.CONCAT("$",'Total Sheet'!B34," per case for public LEAS / estimated $",'Total Sheet'!B35," for Nonpublic LEAs")</f>
        <v>$2.30 per case for public LEAS / estimated $5.36 for Nonpublic LEAs</v>
      </c>
      <c r="X10" s="1474" t="s">
        <v>1695</v>
      </c>
      <c r="Y10" s="1475"/>
    </row>
    <row r="11" spans="2:26" ht="18.75" x14ac:dyDescent="0.25">
      <c r="B11" s="563" t="s">
        <v>1696</v>
      </c>
      <c r="C11" s="564" t="s">
        <v>1697</v>
      </c>
      <c r="D11" s="565">
        <v>2</v>
      </c>
      <c r="E11" s="566">
        <v>2</v>
      </c>
      <c r="F11" s="566" t="s">
        <v>1694</v>
      </c>
      <c r="G11" s="567">
        <v>21.85</v>
      </c>
      <c r="H11" s="566">
        <v>72</v>
      </c>
      <c r="I11" s="567">
        <v>7.88</v>
      </c>
      <c r="J11" s="568">
        <f t="shared" si="1"/>
        <v>14.39282</v>
      </c>
      <c r="K11" s="995"/>
      <c r="L11" s="964"/>
      <c r="M11" s="964"/>
      <c r="N11" s="964"/>
      <c r="O11" s="964"/>
      <c r="P11" s="964"/>
      <c r="Q11" s="964"/>
      <c r="R11" s="964"/>
      <c r="S11" s="996"/>
      <c r="T11" s="55">
        <f t="shared" si="2"/>
        <v>0</v>
      </c>
      <c r="U11" s="2">
        <f t="shared" si="3"/>
        <v>0</v>
      </c>
      <c r="V11" s="13">
        <f t="shared" si="4"/>
        <v>0</v>
      </c>
      <c r="W11" s="1493"/>
      <c r="X11" s="1476"/>
      <c r="Y11" s="1477"/>
    </row>
    <row r="12" spans="2:26" ht="18.75" x14ac:dyDescent="0.25">
      <c r="B12" s="563" t="s">
        <v>1698</v>
      </c>
      <c r="C12" s="564" t="s">
        <v>1699</v>
      </c>
      <c r="D12" s="565">
        <v>2</v>
      </c>
      <c r="E12" s="566">
        <v>2</v>
      </c>
      <c r="F12" s="566" t="s">
        <v>1694</v>
      </c>
      <c r="G12" s="567">
        <v>22.22</v>
      </c>
      <c r="H12" s="566">
        <v>72</v>
      </c>
      <c r="I12" s="567">
        <v>7.03</v>
      </c>
      <c r="J12" s="568">
        <f t="shared" si="1"/>
        <v>12.840295000000001</v>
      </c>
      <c r="K12" s="995"/>
      <c r="L12" s="964"/>
      <c r="M12" s="964"/>
      <c r="N12" s="964"/>
      <c r="O12" s="964"/>
      <c r="P12" s="964"/>
      <c r="Q12" s="964"/>
      <c r="R12" s="964"/>
      <c r="S12" s="996"/>
      <c r="T12" s="55">
        <f t="shared" si="2"/>
        <v>0</v>
      </c>
      <c r="U12" s="2">
        <f t="shared" si="3"/>
        <v>0</v>
      </c>
      <c r="V12" s="13">
        <f t="shared" si="4"/>
        <v>0</v>
      </c>
      <c r="W12" s="1493"/>
      <c r="X12" s="1476"/>
      <c r="Y12" s="1477"/>
    </row>
    <row r="13" spans="2:26" ht="18.75" x14ac:dyDescent="0.25">
      <c r="B13" s="563" t="s">
        <v>1700</v>
      </c>
      <c r="C13" s="564" t="s">
        <v>1701</v>
      </c>
      <c r="D13" s="565">
        <v>2</v>
      </c>
      <c r="E13" s="566">
        <v>2</v>
      </c>
      <c r="F13" s="566" t="s">
        <v>1694</v>
      </c>
      <c r="G13" s="567">
        <v>23.91</v>
      </c>
      <c r="H13" s="566">
        <v>72</v>
      </c>
      <c r="I13" s="567">
        <v>9</v>
      </c>
      <c r="J13" s="568">
        <f t="shared" si="1"/>
        <v>16.438500000000001</v>
      </c>
      <c r="K13" s="995"/>
      <c r="L13" s="964"/>
      <c r="M13" s="964"/>
      <c r="N13" s="964"/>
      <c r="O13" s="964"/>
      <c r="P13" s="964"/>
      <c r="Q13" s="964"/>
      <c r="R13" s="964"/>
      <c r="S13" s="996"/>
      <c r="T13" s="55">
        <f t="shared" si="2"/>
        <v>0</v>
      </c>
      <c r="U13" s="2">
        <f t="shared" si="3"/>
        <v>0</v>
      </c>
      <c r="V13" s="13">
        <f t="shared" si="4"/>
        <v>0</v>
      </c>
      <c r="W13" s="1493"/>
      <c r="X13" s="1476"/>
      <c r="Y13" s="1477"/>
    </row>
    <row r="14" spans="2:26" ht="18.75" x14ac:dyDescent="0.25">
      <c r="B14" s="563" t="s">
        <v>1702</v>
      </c>
      <c r="C14" s="564" t="s">
        <v>1703</v>
      </c>
      <c r="D14" s="565">
        <v>2</v>
      </c>
      <c r="E14" s="566">
        <v>2</v>
      </c>
      <c r="F14" s="566" t="s">
        <v>1694</v>
      </c>
      <c r="G14" s="567">
        <v>21.38</v>
      </c>
      <c r="H14" s="566">
        <v>72</v>
      </c>
      <c r="I14" s="567">
        <v>9</v>
      </c>
      <c r="J14" s="568">
        <f t="shared" si="1"/>
        <v>16.438500000000001</v>
      </c>
      <c r="K14" s="995"/>
      <c r="L14" s="964"/>
      <c r="M14" s="964"/>
      <c r="N14" s="964"/>
      <c r="O14" s="964"/>
      <c r="P14" s="964"/>
      <c r="Q14" s="964"/>
      <c r="R14" s="964"/>
      <c r="S14" s="996"/>
      <c r="T14" s="55">
        <f t="shared" si="2"/>
        <v>0</v>
      </c>
      <c r="U14" s="2">
        <f t="shared" si="3"/>
        <v>0</v>
      </c>
      <c r="V14" s="13">
        <f t="shared" si="4"/>
        <v>0</v>
      </c>
      <c r="W14" s="1493"/>
      <c r="X14" s="1476"/>
      <c r="Y14" s="1477"/>
    </row>
    <row r="15" spans="2:26" ht="18.75" x14ac:dyDescent="0.25">
      <c r="B15" s="563" t="s">
        <v>1704</v>
      </c>
      <c r="C15" s="564" t="s">
        <v>1705</v>
      </c>
      <c r="D15" s="565">
        <v>2</v>
      </c>
      <c r="E15" s="566">
        <v>2</v>
      </c>
      <c r="F15" s="566" t="s">
        <v>1694</v>
      </c>
      <c r="G15" s="567">
        <v>21.85</v>
      </c>
      <c r="H15" s="566">
        <v>72</v>
      </c>
      <c r="I15" s="567">
        <v>7.88</v>
      </c>
      <c r="J15" s="568">
        <f t="shared" si="1"/>
        <v>14.39282</v>
      </c>
      <c r="K15" s="995"/>
      <c r="L15" s="964"/>
      <c r="M15" s="964"/>
      <c r="N15" s="964"/>
      <c r="O15" s="964"/>
      <c r="P15" s="964"/>
      <c r="Q15" s="964"/>
      <c r="R15" s="964"/>
      <c r="S15" s="996"/>
      <c r="T15" s="55">
        <f t="shared" si="2"/>
        <v>0</v>
      </c>
      <c r="U15" s="2">
        <f t="shared" si="3"/>
        <v>0</v>
      </c>
      <c r="V15" s="13">
        <f t="shared" si="4"/>
        <v>0</v>
      </c>
      <c r="W15" s="1493"/>
      <c r="X15" s="1476"/>
      <c r="Y15" s="1477"/>
    </row>
    <row r="16" spans="2:26" ht="18.75" x14ac:dyDescent="0.25">
      <c r="B16" s="563" t="s">
        <v>1706</v>
      </c>
      <c r="C16" s="564" t="s">
        <v>1707</v>
      </c>
      <c r="D16" s="565">
        <v>2</v>
      </c>
      <c r="E16" s="566">
        <v>2</v>
      </c>
      <c r="F16" s="566" t="s">
        <v>1694</v>
      </c>
      <c r="G16" s="567">
        <v>22.98</v>
      </c>
      <c r="H16" s="566">
        <v>72</v>
      </c>
      <c r="I16" s="567">
        <v>9</v>
      </c>
      <c r="J16" s="568">
        <f t="shared" si="1"/>
        <v>16.438500000000001</v>
      </c>
      <c r="K16" s="995"/>
      <c r="L16" s="964"/>
      <c r="M16" s="964"/>
      <c r="N16" s="964"/>
      <c r="O16" s="964"/>
      <c r="P16" s="964"/>
      <c r="Q16" s="964"/>
      <c r="R16" s="964"/>
      <c r="S16" s="996"/>
      <c r="T16" s="55">
        <f t="shared" si="2"/>
        <v>0</v>
      </c>
      <c r="U16" s="2">
        <f t="shared" si="3"/>
        <v>0</v>
      </c>
      <c r="V16" s="13">
        <f t="shared" si="4"/>
        <v>0</v>
      </c>
      <c r="W16" s="1493"/>
      <c r="X16" s="1476"/>
      <c r="Y16" s="1477"/>
    </row>
    <row r="17" spans="2:25" ht="18.75" x14ac:dyDescent="0.25">
      <c r="B17" s="563" t="s">
        <v>1708</v>
      </c>
      <c r="C17" s="564" t="s">
        <v>1709</v>
      </c>
      <c r="D17" s="565">
        <v>2</v>
      </c>
      <c r="E17" s="566">
        <v>2</v>
      </c>
      <c r="F17" s="566" t="s">
        <v>1694</v>
      </c>
      <c r="G17" s="567">
        <v>23.91</v>
      </c>
      <c r="H17" s="566">
        <v>72</v>
      </c>
      <c r="I17" s="567">
        <v>9</v>
      </c>
      <c r="J17" s="568">
        <f t="shared" si="1"/>
        <v>16.438500000000001</v>
      </c>
      <c r="K17" s="995"/>
      <c r="L17" s="964"/>
      <c r="M17" s="964"/>
      <c r="N17" s="964"/>
      <c r="O17" s="964"/>
      <c r="P17" s="964"/>
      <c r="Q17" s="964"/>
      <c r="R17" s="964"/>
      <c r="S17" s="996"/>
      <c r="T17" s="55">
        <f t="shared" si="2"/>
        <v>0</v>
      </c>
      <c r="U17" s="2">
        <f t="shared" si="3"/>
        <v>0</v>
      </c>
      <c r="V17" s="13">
        <f t="shared" si="4"/>
        <v>0</v>
      </c>
      <c r="W17" s="1493"/>
      <c r="X17" s="1476"/>
      <c r="Y17" s="1477"/>
    </row>
    <row r="18" spans="2:25" ht="18.75" x14ac:dyDescent="0.25">
      <c r="B18" s="563" t="s">
        <v>1710</v>
      </c>
      <c r="C18" s="564" t="s">
        <v>1711</v>
      </c>
      <c r="D18" s="565">
        <v>2</v>
      </c>
      <c r="E18" s="566">
        <v>2</v>
      </c>
      <c r="F18" s="569" t="s">
        <v>1694</v>
      </c>
      <c r="G18" s="567">
        <v>35.25</v>
      </c>
      <c r="H18" s="566">
        <v>96</v>
      </c>
      <c r="I18" s="567">
        <v>12</v>
      </c>
      <c r="J18" s="568">
        <f t="shared" si="1"/>
        <v>21.917999999999999</v>
      </c>
      <c r="K18" s="995"/>
      <c r="L18" s="964"/>
      <c r="M18" s="964"/>
      <c r="N18" s="964"/>
      <c r="O18" s="964"/>
      <c r="P18" s="964"/>
      <c r="Q18" s="964"/>
      <c r="R18" s="964"/>
      <c r="S18" s="996"/>
      <c r="T18" s="55">
        <f t="shared" si="2"/>
        <v>0</v>
      </c>
      <c r="U18" s="2">
        <f t="shared" si="3"/>
        <v>0</v>
      </c>
      <c r="V18" s="13">
        <f t="shared" si="4"/>
        <v>0</v>
      </c>
      <c r="W18" s="1493"/>
      <c r="X18" s="1476"/>
      <c r="Y18" s="1477"/>
    </row>
    <row r="19" spans="2:25" ht="18.75" x14ac:dyDescent="0.25">
      <c r="B19" s="563" t="s">
        <v>1712</v>
      </c>
      <c r="C19" s="564" t="s">
        <v>1713</v>
      </c>
      <c r="D19" s="565">
        <v>2</v>
      </c>
      <c r="E19" s="566">
        <v>2.5</v>
      </c>
      <c r="F19" s="566" t="s">
        <v>1694</v>
      </c>
      <c r="G19" s="567">
        <v>21.38</v>
      </c>
      <c r="H19" s="566">
        <v>60</v>
      </c>
      <c r="I19" s="567">
        <v>7.5</v>
      </c>
      <c r="J19" s="568">
        <f t="shared" si="1"/>
        <v>13.69875</v>
      </c>
      <c r="K19" s="995"/>
      <c r="L19" s="964"/>
      <c r="M19" s="964"/>
      <c r="N19" s="964"/>
      <c r="O19" s="964"/>
      <c r="P19" s="964"/>
      <c r="Q19" s="964"/>
      <c r="R19" s="964"/>
      <c r="S19" s="996"/>
      <c r="T19" s="55">
        <f t="shared" si="2"/>
        <v>0</v>
      </c>
      <c r="U19" s="2">
        <f t="shared" si="3"/>
        <v>0</v>
      </c>
      <c r="V19" s="13">
        <f t="shared" si="4"/>
        <v>0</v>
      </c>
      <c r="W19" s="1493"/>
      <c r="X19" s="1476"/>
      <c r="Y19" s="1477"/>
    </row>
    <row r="20" spans="2:25" ht="18.75" x14ac:dyDescent="0.25">
      <c r="B20" s="563" t="s">
        <v>1714</v>
      </c>
      <c r="C20" s="564" t="s">
        <v>1715</v>
      </c>
      <c r="D20" s="565">
        <v>2</v>
      </c>
      <c r="E20" s="566">
        <v>2.5</v>
      </c>
      <c r="F20" s="566" t="s">
        <v>1694</v>
      </c>
      <c r="G20" s="567">
        <v>21.6</v>
      </c>
      <c r="H20" s="566">
        <v>60</v>
      </c>
      <c r="I20" s="567">
        <v>6.98</v>
      </c>
      <c r="J20" s="568">
        <f t="shared" si="1"/>
        <v>12.748970000000002</v>
      </c>
      <c r="K20" s="995"/>
      <c r="L20" s="964"/>
      <c r="M20" s="964"/>
      <c r="N20" s="964"/>
      <c r="O20" s="964"/>
      <c r="P20" s="964"/>
      <c r="Q20" s="964"/>
      <c r="R20" s="964"/>
      <c r="S20" s="996"/>
      <c r="T20" s="55">
        <f t="shared" si="2"/>
        <v>0</v>
      </c>
      <c r="U20" s="2">
        <f t="shared" si="3"/>
        <v>0</v>
      </c>
      <c r="V20" s="13">
        <f t="shared" si="4"/>
        <v>0</v>
      </c>
      <c r="W20" s="1493"/>
      <c r="X20" s="1476"/>
      <c r="Y20" s="1477"/>
    </row>
    <row r="21" spans="2:25" ht="18.75" x14ac:dyDescent="0.25">
      <c r="B21" s="563" t="s">
        <v>1716</v>
      </c>
      <c r="C21" s="564" t="s">
        <v>1717</v>
      </c>
      <c r="D21" s="565">
        <v>2</v>
      </c>
      <c r="E21" s="566">
        <v>2.5</v>
      </c>
      <c r="F21" s="566" t="s">
        <v>1694</v>
      </c>
      <c r="G21" s="567">
        <v>22.13</v>
      </c>
      <c r="H21" s="566">
        <v>60</v>
      </c>
      <c r="I21" s="567">
        <v>7.5</v>
      </c>
      <c r="J21" s="568">
        <f t="shared" si="1"/>
        <v>13.69875</v>
      </c>
      <c r="K21" s="995"/>
      <c r="L21" s="964"/>
      <c r="M21" s="964"/>
      <c r="N21" s="964"/>
      <c r="O21" s="964"/>
      <c r="P21" s="964"/>
      <c r="Q21" s="964"/>
      <c r="R21" s="964"/>
      <c r="S21" s="996"/>
      <c r="T21" s="55">
        <f t="shared" si="2"/>
        <v>0</v>
      </c>
      <c r="U21" s="2">
        <f t="shared" si="3"/>
        <v>0</v>
      </c>
      <c r="V21" s="13">
        <f t="shared" si="4"/>
        <v>0</v>
      </c>
      <c r="W21" s="1493"/>
      <c r="X21" s="1476"/>
      <c r="Y21" s="1477"/>
    </row>
    <row r="22" spans="2:25" ht="18.75" x14ac:dyDescent="0.25">
      <c r="B22" s="563" t="s">
        <v>1718</v>
      </c>
      <c r="C22" s="564" t="s">
        <v>1719</v>
      </c>
      <c r="D22" s="565">
        <v>2</v>
      </c>
      <c r="E22" s="566">
        <v>2</v>
      </c>
      <c r="F22" s="566" t="s">
        <v>1694</v>
      </c>
      <c r="G22" s="567">
        <v>19.88</v>
      </c>
      <c r="H22" s="566">
        <v>60</v>
      </c>
      <c r="I22" s="567">
        <v>7.5</v>
      </c>
      <c r="J22" s="568">
        <f t="shared" si="1"/>
        <v>13.69875</v>
      </c>
      <c r="K22" s="995"/>
      <c r="L22" s="964"/>
      <c r="M22" s="964"/>
      <c r="N22" s="964"/>
      <c r="O22" s="964"/>
      <c r="P22" s="964"/>
      <c r="Q22" s="964"/>
      <c r="R22" s="964"/>
      <c r="S22" s="996"/>
      <c r="T22" s="55">
        <f t="shared" si="2"/>
        <v>0</v>
      </c>
      <c r="U22" s="2">
        <f t="shared" si="3"/>
        <v>0</v>
      </c>
      <c r="V22" s="13">
        <f t="shared" si="4"/>
        <v>0</v>
      </c>
      <c r="W22" s="1493"/>
      <c r="X22" s="1476"/>
      <c r="Y22" s="1477"/>
    </row>
    <row r="23" spans="2:25" ht="18.75" x14ac:dyDescent="0.25">
      <c r="B23" s="563" t="s">
        <v>1720</v>
      </c>
      <c r="C23" s="564" t="s">
        <v>1721</v>
      </c>
      <c r="D23" s="565">
        <v>2</v>
      </c>
      <c r="E23" s="566">
        <v>2</v>
      </c>
      <c r="F23" s="566" t="s">
        <v>1694</v>
      </c>
      <c r="G23" s="567">
        <v>20.440000000000001</v>
      </c>
      <c r="H23" s="566">
        <v>60</v>
      </c>
      <c r="I23" s="567">
        <v>6.98</v>
      </c>
      <c r="J23" s="568">
        <f t="shared" si="1"/>
        <v>12.748970000000002</v>
      </c>
      <c r="K23" s="995"/>
      <c r="L23" s="964"/>
      <c r="M23" s="964"/>
      <c r="N23" s="964"/>
      <c r="O23" s="964"/>
      <c r="P23" s="964"/>
      <c r="Q23" s="964"/>
      <c r="R23" s="964"/>
      <c r="S23" s="996"/>
      <c r="T23" s="55">
        <f t="shared" si="2"/>
        <v>0</v>
      </c>
      <c r="U23" s="2">
        <f t="shared" si="3"/>
        <v>0</v>
      </c>
      <c r="V23" s="13">
        <f t="shared" si="4"/>
        <v>0</v>
      </c>
      <c r="W23" s="1493"/>
      <c r="X23" s="1476"/>
      <c r="Y23" s="1477"/>
    </row>
    <row r="24" spans="2:25" ht="18.75" x14ac:dyDescent="0.25">
      <c r="B24" s="563" t="s">
        <v>1722</v>
      </c>
      <c r="C24" s="564" t="s">
        <v>1723</v>
      </c>
      <c r="D24" s="565">
        <v>0.75</v>
      </c>
      <c r="E24" s="566">
        <v>2.5</v>
      </c>
      <c r="F24" s="566" t="s">
        <v>1694</v>
      </c>
      <c r="G24" s="567">
        <v>16.309999999999999</v>
      </c>
      <c r="H24" s="566">
        <v>60</v>
      </c>
      <c r="I24" s="567">
        <v>2.81</v>
      </c>
      <c r="J24" s="568">
        <f t="shared" si="1"/>
        <v>5.1324649999999998</v>
      </c>
      <c r="K24" s="995"/>
      <c r="L24" s="964"/>
      <c r="M24" s="964"/>
      <c r="N24" s="964"/>
      <c r="O24" s="964"/>
      <c r="P24" s="964"/>
      <c r="Q24" s="964"/>
      <c r="R24" s="964"/>
      <c r="S24" s="996"/>
      <c r="T24" s="55">
        <f t="shared" si="2"/>
        <v>0</v>
      </c>
      <c r="U24" s="2">
        <f t="shared" si="3"/>
        <v>0</v>
      </c>
      <c r="V24" s="13">
        <f t="shared" si="4"/>
        <v>0</v>
      </c>
      <c r="W24" s="1493"/>
      <c r="X24" s="1476"/>
      <c r="Y24" s="1477"/>
    </row>
    <row r="25" spans="2:25" ht="18.75" x14ac:dyDescent="0.25">
      <c r="B25" s="563" t="s">
        <v>1724</v>
      </c>
      <c r="C25" s="564" t="s">
        <v>1725</v>
      </c>
      <c r="D25" s="565">
        <v>0.75</v>
      </c>
      <c r="E25" s="566">
        <v>2.5</v>
      </c>
      <c r="F25" s="566" t="s">
        <v>1694</v>
      </c>
      <c r="G25" s="567">
        <v>16.309999999999999</v>
      </c>
      <c r="H25" s="566">
        <v>60</v>
      </c>
      <c r="I25" s="567">
        <v>2.81</v>
      </c>
      <c r="J25" s="568">
        <f t="shared" si="1"/>
        <v>5.1324649999999998</v>
      </c>
      <c r="K25" s="995"/>
      <c r="L25" s="964"/>
      <c r="M25" s="964"/>
      <c r="N25" s="964"/>
      <c r="O25" s="964"/>
      <c r="P25" s="964"/>
      <c r="Q25" s="964"/>
      <c r="R25" s="964"/>
      <c r="S25" s="996"/>
      <c r="T25" s="55">
        <f t="shared" si="2"/>
        <v>0</v>
      </c>
      <c r="U25" s="2">
        <f t="shared" si="3"/>
        <v>0</v>
      </c>
      <c r="V25" s="13">
        <f t="shared" si="4"/>
        <v>0</v>
      </c>
      <c r="W25" s="1493"/>
      <c r="X25" s="1476"/>
      <c r="Y25" s="1477"/>
    </row>
    <row r="26" spans="2:25" ht="18.75" x14ac:dyDescent="0.25">
      <c r="B26" s="563" t="s">
        <v>1726</v>
      </c>
      <c r="C26" s="570" t="s">
        <v>1727</v>
      </c>
      <c r="D26" s="565">
        <v>2</v>
      </c>
      <c r="E26" s="566">
        <v>2.5</v>
      </c>
      <c r="F26" s="569" t="s">
        <v>1694</v>
      </c>
      <c r="G26" s="567">
        <v>28.86</v>
      </c>
      <c r="H26" s="566">
        <v>72</v>
      </c>
      <c r="I26" s="567">
        <v>9</v>
      </c>
      <c r="J26" s="568">
        <f t="shared" si="1"/>
        <v>16.438500000000001</v>
      </c>
      <c r="K26" s="995"/>
      <c r="L26" s="964"/>
      <c r="M26" s="964"/>
      <c r="N26" s="964"/>
      <c r="O26" s="964"/>
      <c r="P26" s="964"/>
      <c r="Q26" s="964"/>
      <c r="R26" s="964"/>
      <c r="S26" s="996"/>
      <c r="T26" s="55">
        <f t="shared" si="2"/>
        <v>0</v>
      </c>
      <c r="U26" s="2">
        <f t="shared" si="3"/>
        <v>0</v>
      </c>
      <c r="V26" s="13">
        <f t="shared" si="4"/>
        <v>0</v>
      </c>
      <c r="W26" s="1493"/>
      <c r="X26" s="1476"/>
      <c r="Y26" s="1477"/>
    </row>
    <row r="27" spans="2:25" ht="23.25" customHeight="1" thickBot="1" x14ac:dyDescent="0.3">
      <c r="B27" s="571" t="s">
        <v>1728</v>
      </c>
      <c r="C27" s="572" t="s">
        <v>1729</v>
      </c>
      <c r="D27" s="573">
        <v>2</v>
      </c>
      <c r="E27" s="574">
        <v>2.5</v>
      </c>
      <c r="F27" s="575" t="s">
        <v>1694</v>
      </c>
      <c r="G27" s="576">
        <v>29</v>
      </c>
      <c r="H27" s="574">
        <v>72</v>
      </c>
      <c r="I27" s="576">
        <v>7.88</v>
      </c>
      <c r="J27" s="577">
        <f t="shared" si="1"/>
        <v>14.39282</v>
      </c>
      <c r="K27" s="997"/>
      <c r="L27" s="998"/>
      <c r="M27" s="998"/>
      <c r="N27" s="998"/>
      <c r="O27" s="998"/>
      <c r="P27" s="998"/>
      <c r="Q27" s="998"/>
      <c r="R27" s="998"/>
      <c r="S27" s="999"/>
      <c r="T27" s="56">
        <f t="shared" si="2"/>
        <v>0</v>
      </c>
      <c r="U27" s="1">
        <f t="shared" si="3"/>
        <v>0</v>
      </c>
      <c r="V27" s="329">
        <f t="shared" si="4"/>
        <v>0</v>
      </c>
      <c r="W27" s="1494"/>
      <c r="X27" s="1478"/>
      <c r="Y27" s="1479"/>
    </row>
    <row r="28" spans="2:25" ht="70.900000000000006" customHeight="1" thickBot="1" x14ac:dyDescent="0.3">
      <c r="B28" s="59"/>
      <c r="C28" s="60"/>
      <c r="D28" s="61"/>
      <c r="E28" s="61"/>
      <c r="F28" s="61"/>
      <c r="G28" s="61"/>
      <c r="H28" s="61"/>
      <c r="I28" s="61"/>
      <c r="J28" s="62"/>
      <c r="K28" s="63"/>
      <c r="L28" s="63"/>
      <c r="M28" s="63"/>
      <c r="N28" s="63"/>
      <c r="O28" s="63"/>
      <c r="P28" s="63"/>
      <c r="Q28" s="63"/>
      <c r="R28" s="63"/>
      <c r="S28" s="63"/>
      <c r="T28" s="64"/>
      <c r="U28" s="65"/>
      <c r="V28" s="66"/>
      <c r="W28" s="66"/>
      <c r="X28" s="66"/>
      <c r="Y28" s="67"/>
    </row>
    <row r="29" spans="2:25" ht="15.75" thickTop="1" x14ac:dyDescent="0.25">
      <c r="K29" s="69"/>
      <c r="L29" s="69"/>
      <c r="M29" s="69"/>
      <c r="N29" s="69"/>
      <c r="O29" s="69"/>
      <c r="P29" s="69"/>
      <c r="Q29" s="69"/>
      <c r="R29" s="69"/>
      <c r="S29" s="69"/>
      <c r="T29" s="69"/>
      <c r="U29" s="70"/>
      <c r="V29" s="71"/>
      <c r="W29" s="71"/>
    </row>
    <row r="31" spans="2:25" ht="21" customHeight="1" x14ac:dyDescent="0.25"/>
  </sheetData>
  <sheetProtection formatColumns="0" formatRows="0" selectLockedCells="1"/>
  <mergeCells count="16">
    <mergeCell ref="B5:Y5"/>
    <mergeCell ref="Q2:Y4"/>
    <mergeCell ref="B1:Y1"/>
    <mergeCell ref="B2:P2"/>
    <mergeCell ref="B3:P3"/>
    <mergeCell ref="B4:C4"/>
    <mergeCell ref="D4:J4"/>
    <mergeCell ref="K4:M4"/>
    <mergeCell ref="N4:P4"/>
    <mergeCell ref="X10:Y27"/>
    <mergeCell ref="B6:J6"/>
    <mergeCell ref="L6:N6"/>
    <mergeCell ref="O6:R6"/>
    <mergeCell ref="T6:Y6"/>
    <mergeCell ref="B9:Y9"/>
    <mergeCell ref="W10:W27"/>
  </mergeCells>
  <conditionalFormatting sqref="B2:B1048576">
    <cfRule type="duplicateValues" dxfId="201" priority="3"/>
  </conditionalFormatting>
  <conditionalFormatting sqref="Z10:Z27">
    <cfRule type="containsText" dxfId="200" priority="5" operator="containsText" text="Error">
      <formula>NOT(ISERROR(SEARCH("Error",Z10)))</formula>
    </cfRule>
  </conditionalFormatting>
  <pageMargins left="0.25" right="0.25" top="0.75" bottom="0.75" header="0.3" footer="0.3"/>
  <pageSetup scale="38"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543EF-48B6-474C-8857-0BBB425E356F}">
  <sheetPr codeName="Sheet81">
    <pageSetUpPr fitToPage="1"/>
  </sheetPr>
  <dimension ref="A1:Y27"/>
  <sheetViews>
    <sheetView showGridLines="0"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7.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100113</v>
      </c>
      <c r="L7" s="1542" t="s">
        <v>1681</v>
      </c>
      <c r="M7" s="1542"/>
      <c r="N7" s="1542"/>
      <c r="O7" s="1543" t="s">
        <v>2975</v>
      </c>
      <c r="P7" s="1578"/>
      <c r="Q7" s="1578"/>
      <c r="R7" s="1578"/>
      <c r="S7" s="578">
        <v>0.7671</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SUM(U15:U17)</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SUM(K15:K49)</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30" x14ac:dyDescent="0.25">
      <c r="B15" s="590">
        <v>54064</v>
      </c>
      <c r="C15" s="591" t="s">
        <v>2976</v>
      </c>
      <c r="D15" s="559">
        <v>2</v>
      </c>
      <c r="E15" s="560">
        <v>2</v>
      </c>
      <c r="F15" s="560">
        <v>0</v>
      </c>
      <c r="G15" s="561">
        <v>20</v>
      </c>
      <c r="H15" s="560" t="s">
        <v>2977</v>
      </c>
      <c r="I15" s="561">
        <v>10.27</v>
      </c>
      <c r="J15" s="580">
        <f t="shared" ref="J15:J17" si="1">$S$7*I15</f>
        <v>7.8781169999999996</v>
      </c>
      <c r="K15" s="993"/>
      <c r="L15" s="979"/>
      <c r="M15" s="979"/>
      <c r="N15" s="979"/>
      <c r="O15" s="979"/>
      <c r="P15" s="979"/>
      <c r="Q15" s="979"/>
      <c r="R15" s="979"/>
      <c r="S15" s="994"/>
      <c r="T15" s="54">
        <f t="shared" ref="T15:T17" si="2">SUM(K15:S15)</f>
        <v>0</v>
      </c>
      <c r="U15" s="325">
        <f t="shared" ref="U15:U17" si="3">T15*I15</f>
        <v>0</v>
      </c>
      <c r="V15" s="328">
        <f t="shared" ref="V15:V17" si="4">U15*$S$7</f>
        <v>0</v>
      </c>
      <c r="W15" s="1572" t="s">
        <v>1695</v>
      </c>
      <c r="X15" s="1573"/>
    </row>
    <row r="16" spans="1:25" ht="18.75" x14ac:dyDescent="0.25">
      <c r="B16" s="592">
        <v>62051</v>
      </c>
      <c r="C16" s="570" t="s">
        <v>2978</v>
      </c>
      <c r="D16" s="565">
        <v>2</v>
      </c>
      <c r="E16" s="566">
        <v>0</v>
      </c>
      <c r="F16" s="566">
        <v>0</v>
      </c>
      <c r="G16" s="567">
        <v>40</v>
      </c>
      <c r="H16" s="566" t="s">
        <v>2979</v>
      </c>
      <c r="I16" s="567">
        <v>35.43</v>
      </c>
      <c r="J16" s="568">
        <f t="shared" si="1"/>
        <v>27.178353000000001</v>
      </c>
      <c r="K16" s="995"/>
      <c r="L16" s="964"/>
      <c r="M16" s="964"/>
      <c r="N16" s="964"/>
      <c r="O16" s="964"/>
      <c r="P16" s="964"/>
      <c r="Q16" s="964"/>
      <c r="R16" s="964"/>
      <c r="S16" s="996"/>
      <c r="T16" s="55">
        <f t="shared" si="2"/>
        <v>0</v>
      </c>
      <c r="U16" s="326">
        <f t="shared" si="3"/>
        <v>0</v>
      </c>
      <c r="V16" s="13">
        <f t="shared" si="4"/>
        <v>0</v>
      </c>
      <c r="W16" s="1574"/>
      <c r="X16" s="1575"/>
    </row>
    <row r="17" spans="2:24" ht="19.5" customHeight="1" thickBot="1" x14ac:dyDescent="0.3">
      <c r="B17" s="594">
        <v>69018</v>
      </c>
      <c r="C17" s="572" t="s">
        <v>2980</v>
      </c>
      <c r="D17" s="573">
        <v>2</v>
      </c>
      <c r="E17" s="574">
        <v>0</v>
      </c>
      <c r="F17" s="574">
        <v>0</v>
      </c>
      <c r="G17" s="576">
        <v>42</v>
      </c>
      <c r="H17" s="574" t="s">
        <v>2981</v>
      </c>
      <c r="I17" s="576">
        <v>49.45</v>
      </c>
      <c r="J17" s="577">
        <f t="shared" si="1"/>
        <v>37.933095000000002</v>
      </c>
      <c r="K17" s="997"/>
      <c r="L17" s="998"/>
      <c r="M17" s="998"/>
      <c r="N17" s="998"/>
      <c r="O17" s="998"/>
      <c r="P17" s="998"/>
      <c r="Q17" s="998"/>
      <c r="R17" s="998"/>
      <c r="S17" s="999"/>
      <c r="T17" s="56">
        <f t="shared" si="2"/>
        <v>0</v>
      </c>
      <c r="U17" s="327">
        <f t="shared" si="3"/>
        <v>0</v>
      </c>
      <c r="V17" s="329">
        <f t="shared" si="4"/>
        <v>0</v>
      </c>
      <c r="W17" s="1576"/>
      <c r="X17" s="1577"/>
    </row>
    <row r="18" spans="2:24" ht="23.85" customHeight="1" x14ac:dyDescent="0.25">
      <c r="B18" s="1514" t="s">
        <v>1743</v>
      </c>
      <c r="C18" s="1515"/>
      <c r="D18" s="1515"/>
      <c r="E18" s="1515"/>
      <c r="F18" s="1515"/>
      <c r="G18" s="1515"/>
      <c r="H18" s="1515"/>
      <c r="I18" s="1515"/>
      <c r="J18" s="1515"/>
      <c r="K18" s="1515"/>
      <c r="L18" s="1515"/>
      <c r="M18" s="1515"/>
      <c r="N18" s="1515"/>
      <c r="O18" s="1515"/>
      <c r="P18" s="1515"/>
      <c r="Q18" s="1515"/>
      <c r="R18" s="1515"/>
      <c r="S18" s="1515"/>
      <c r="T18" s="1515"/>
      <c r="U18" s="1515"/>
      <c r="V18" s="1515"/>
      <c r="W18" s="1515"/>
      <c r="X18" s="1516"/>
    </row>
    <row r="19" spans="2:24" ht="23.85" customHeight="1" x14ac:dyDescent="0.25">
      <c r="B19" s="1514"/>
      <c r="C19" s="1515"/>
      <c r="D19" s="1515"/>
      <c r="E19" s="1515"/>
      <c r="F19" s="1515"/>
      <c r="G19" s="1515"/>
      <c r="H19" s="1515"/>
      <c r="I19" s="1515"/>
      <c r="J19" s="1515"/>
      <c r="K19" s="1515"/>
      <c r="L19" s="1515"/>
      <c r="M19" s="1515"/>
      <c r="N19" s="1515"/>
      <c r="O19" s="1515"/>
      <c r="P19" s="1515"/>
      <c r="Q19" s="1515"/>
      <c r="R19" s="1515"/>
      <c r="S19" s="1515"/>
      <c r="T19" s="1515"/>
      <c r="U19" s="1515"/>
      <c r="V19" s="1515"/>
      <c r="W19" s="1515"/>
      <c r="X19" s="1516"/>
    </row>
    <row r="20" spans="2:24" ht="0.75" customHeight="1" x14ac:dyDescent="0.25">
      <c r="B20" s="1514"/>
      <c r="C20" s="1515"/>
      <c r="D20" s="1515"/>
      <c r="E20" s="1515"/>
      <c r="F20" s="1515"/>
      <c r="G20" s="1515"/>
      <c r="H20" s="1515"/>
      <c r="I20" s="1515"/>
      <c r="J20" s="1515"/>
      <c r="K20" s="1515"/>
      <c r="L20" s="1515"/>
      <c r="M20" s="1515"/>
      <c r="N20" s="1515"/>
      <c r="O20" s="1515"/>
      <c r="P20" s="1515"/>
      <c r="Q20" s="1515"/>
      <c r="R20" s="1515"/>
      <c r="S20" s="1515"/>
      <c r="T20" s="1515"/>
      <c r="U20" s="1515"/>
      <c r="V20" s="1515"/>
      <c r="W20" s="1515"/>
      <c r="X20" s="1516"/>
    </row>
    <row r="21" spans="2:24" ht="33.75" customHeight="1" thickBot="1" x14ac:dyDescent="0.3">
      <c r="B21" s="1517"/>
      <c r="C21" s="1518"/>
      <c r="D21" s="1518"/>
      <c r="E21" s="1518"/>
      <c r="F21" s="1518"/>
      <c r="G21" s="1518"/>
      <c r="H21" s="1518"/>
      <c r="I21" s="1518"/>
      <c r="J21" s="1518"/>
      <c r="K21" s="1518"/>
      <c r="L21" s="1518"/>
      <c r="M21" s="1518"/>
      <c r="N21" s="1518"/>
      <c r="O21" s="1518"/>
      <c r="P21" s="1518"/>
      <c r="Q21" s="1518"/>
      <c r="R21" s="1518"/>
      <c r="S21" s="1518"/>
      <c r="T21" s="1518"/>
      <c r="U21" s="1518"/>
      <c r="V21" s="1518"/>
      <c r="W21" s="1518"/>
      <c r="X21" s="1519"/>
    </row>
    <row r="22" spans="2:24" ht="58.5" customHeight="1" thickTop="1" thickBot="1" x14ac:dyDescent="0.3">
      <c r="B22" s="1564"/>
      <c r="C22" s="1564"/>
      <c r="D22" s="1564"/>
      <c r="E22" s="1564"/>
      <c r="F22" s="1564"/>
      <c r="G22" s="1564"/>
      <c r="H22" s="1564"/>
      <c r="I22" s="1564"/>
      <c r="J22" s="1564"/>
      <c r="K22" s="1564"/>
      <c r="L22" s="1564"/>
      <c r="M22" s="1564"/>
      <c r="N22" s="1564"/>
      <c r="O22" s="1564"/>
      <c r="P22" s="1564"/>
      <c r="Q22" s="1564"/>
      <c r="R22" s="1564"/>
      <c r="S22" s="1564"/>
      <c r="T22" s="1564"/>
      <c r="U22" s="1564"/>
      <c r="V22" s="1564"/>
      <c r="W22" s="1564"/>
      <c r="X22" s="1564"/>
    </row>
    <row r="23" spans="2:24" ht="24" x14ac:dyDescent="0.4">
      <c r="C23" s="1546" t="s">
        <v>1744</v>
      </c>
      <c r="D23" s="1547"/>
      <c r="E23" s="1547"/>
      <c r="F23" s="1547"/>
      <c r="G23" s="1548"/>
    </row>
    <row r="24" spans="2:24" x14ac:dyDescent="0.25">
      <c r="C24" s="1549"/>
      <c r="D24" s="1550"/>
      <c r="E24" s="1550"/>
      <c r="F24" s="1550"/>
      <c r="G24" s="1551"/>
    </row>
    <row r="25" spans="2:24" x14ac:dyDescent="0.25">
      <c r="C25" s="1552"/>
      <c r="D25" s="1553"/>
      <c r="E25" s="1553"/>
      <c r="F25" s="1553"/>
      <c r="G25" s="1554"/>
    </row>
    <row r="26" spans="2:24" x14ac:dyDescent="0.25">
      <c r="C26" s="1552"/>
      <c r="D26" s="1553"/>
      <c r="E26" s="1553"/>
      <c r="F26" s="1553"/>
      <c r="G26" s="1554"/>
    </row>
    <row r="27" spans="2:24" ht="15.75" thickBot="1" x14ac:dyDescent="0.3">
      <c r="C27" s="1555"/>
      <c r="D27" s="1556"/>
      <c r="E27" s="1556"/>
      <c r="F27" s="1556"/>
      <c r="G27" s="1557"/>
    </row>
  </sheetData>
  <sheetProtection formatCells="0" formatColumns="0" formatRows="0" insertColumns="0" insertRows="0" insertHyperlinks="0" deleteRows="0" sort="0" autoFilter="0"/>
  <mergeCells count="29">
    <mergeCell ref="A1:Y1"/>
    <mergeCell ref="B22:X22"/>
    <mergeCell ref="N4:P4"/>
    <mergeCell ref="B5:X5"/>
    <mergeCell ref="B6:X6"/>
    <mergeCell ref="B7:J7"/>
    <mergeCell ref="L7:N7"/>
    <mergeCell ref="O7:R7"/>
    <mergeCell ref="T7:X7"/>
    <mergeCell ref="L9:Q9"/>
    <mergeCell ref="S9:X9"/>
    <mergeCell ref="S8:X8"/>
    <mergeCell ref="E9:J9"/>
    <mergeCell ref="C23:G23"/>
    <mergeCell ref="C24:G27"/>
    <mergeCell ref="B2:P2"/>
    <mergeCell ref="Q2:X4"/>
    <mergeCell ref="B3:P3"/>
    <mergeCell ref="B4:C4"/>
    <mergeCell ref="D4:J4"/>
    <mergeCell ref="K4:M4"/>
    <mergeCell ref="B10:X10"/>
    <mergeCell ref="B11:X11"/>
    <mergeCell ref="W15:X17"/>
    <mergeCell ref="B18:X19"/>
    <mergeCell ref="B20:X21"/>
    <mergeCell ref="B8:B9"/>
    <mergeCell ref="E8:J8"/>
    <mergeCell ref="L8:Q8"/>
  </mergeCells>
  <conditionalFormatting sqref="B2:B1048576">
    <cfRule type="duplicateValues" dxfId="19" priority="1"/>
  </conditionalFormatting>
  <pageMargins left="0.25" right="0.25" top="0.75" bottom="0.75" header="0.3" footer="0.3"/>
  <pageSetup scale="38"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91D9C-631D-4978-8CE7-A232F9EE78A7}">
  <sheetPr codeName="Sheet82">
    <pageSetUpPr fitToPage="1"/>
  </sheetPr>
  <dimension ref="A1:Y34"/>
  <sheetViews>
    <sheetView showGridLines="0" zoomScale="60" zoomScaleNormal="60" workbookViewId="0">
      <selection activeCell="A10" sqref="A10:XFD13"/>
    </sheetView>
  </sheetViews>
  <sheetFormatPr defaultColWidth="9.140625" defaultRowHeight="15" x14ac:dyDescent="0.25"/>
  <cols>
    <col min="1" max="1" width="3.42578125" style="58" customWidth="1"/>
    <col min="2" max="2" width="20.5703125" style="58"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8" width="12" style="58" customWidth="1"/>
    <col min="19" max="19" width="13" style="58" bestFit="1"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8.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t="e" vm="6">
        <v>#VALUE!</v>
      </c>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110700</v>
      </c>
      <c r="L7" s="1542" t="s">
        <v>1681</v>
      </c>
      <c r="M7" s="1542"/>
      <c r="N7" s="1542"/>
      <c r="O7" s="1543" t="s">
        <v>2982</v>
      </c>
      <c r="P7" s="1578"/>
      <c r="Q7" s="1578"/>
      <c r="R7" s="1578"/>
      <c r="S7" s="578">
        <v>0.54969999999999997</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SUM(U15:U24)</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SUM(K15:K56)</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thickTop="1" x14ac:dyDescent="0.25">
      <c r="B15" s="911">
        <v>5150006960</v>
      </c>
      <c r="C15" s="912" t="s">
        <v>2983</v>
      </c>
      <c r="D15" s="913">
        <v>1</v>
      </c>
      <c r="E15" s="914">
        <v>1</v>
      </c>
      <c r="F15" s="914">
        <v>0</v>
      </c>
      <c r="G15" s="914">
        <v>11.7</v>
      </c>
      <c r="H15" s="914">
        <v>72</v>
      </c>
      <c r="I15" s="914">
        <v>4.46</v>
      </c>
      <c r="J15" s="915">
        <f t="shared" ref="J15:J24" si="1">$S$7*I15</f>
        <v>2.4516619999999998</v>
      </c>
      <c r="K15" s="993"/>
      <c r="L15" s="979"/>
      <c r="M15" s="979"/>
      <c r="N15" s="979"/>
      <c r="O15" s="979"/>
      <c r="P15" s="979"/>
      <c r="Q15" s="979"/>
      <c r="R15" s="979"/>
      <c r="S15" s="994"/>
      <c r="T15" s="54">
        <f t="shared" ref="T15:T24" si="2">SUM(K15:S15)</f>
        <v>0</v>
      </c>
      <c r="U15" s="325">
        <f t="shared" ref="U15:U24" si="3">T15*I15</f>
        <v>0</v>
      </c>
      <c r="V15" s="328">
        <f t="shared" ref="V15:V24" si="4">U15*$S$7</f>
        <v>0</v>
      </c>
      <c r="W15" s="1572" t="s">
        <v>1695</v>
      </c>
      <c r="X15" s="1573"/>
    </row>
    <row r="16" spans="1:25" ht="19.5" customHeight="1" x14ac:dyDescent="0.25">
      <c r="B16" s="916">
        <v>5150006961</v>
      </c>
      <c r="C16" s="917" t="s">
        <v>2984</v>
      </c>
      <c r="D16" s="918">
        <v>1</v>
      </c>
      <c r="E16" s="919">
        <v>1</v>
      </c>
      <c r="F16" s="919">
        <v>0</v>
      </c>
      <c r="G16" s="919">
        <v>11.7</v>
      </c>
      <c r="H16" s="919">
        <v>72</v>
      </c>
      <c r="I16" s="919">
        <v>4.46</v>
      </c>
      <c r="J16" s="777">
        <f t="shared" si="1"/>
        <v>2.4516619999999998</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920">
        <v>5150021027</v>
      </c>
      <c r="C17" s="917" t="s">
        <v>2983</v>
      </c>
      <c r="D17" s="918">
        <v>2</v>
      </c>
      <c r="E17" s="919">
        <v>2</v>
      </c>
      <c r="F17" s="919">
        <v>0</v>
      </c>
      <c r="G17" s="919">
        <v>23.85</v>
      </c>
      <c r="H17" s="919">
        <v>72</v>
      </c>
      <c r="I17" s="919">
        <v>8.91</v>
      </c>
      <c r="J17" s="777">
        <f t="shared" si="1"/>
        <v>4.8978269999999995</v>
      </c>
      <c r="K17" s="995"/>
      <c r="L17" s="964"/>
      <c r="M17" s="964"/>
      <c r="N17" s="964"/>
      <c r="O17" s="964"/>
      <c r="P17" s="964"/>
      <c r="Q17" s="964"/>
      <c r="R17" s="964"/>
      <c r="S17" s="996"/>
      <c r="T17" s="55">
        <f t="shared" si="2"/>
        <v>0</v>
      </c>
      <c r="U17" s="326">
        <f t="shared" si="3"/>
        <v>0</v>
      </c>
      <c r="V17" s="13">
        <f t="shared" si="4"/>
        <v>0</v>
      </c>
      <c r="W17" s="1574"/>
      <c r="X17" s="1575"/>
    </row>
    <row r="18" spans="2:24" ht="19.5" customHeight="1" x14ac:dyDescent="0.25">
      <c r="B18" s="916">
        <v>5150021028</v>
      </c>
      <c r="C18" s="917" t="s">
        <v>2984</v>
      </c>
      <c r="D18" s="918">
        <v>2</v>
      </c>
      <c r="E18" s="919">
        <v>2</v>
      </c>
      <c r="F18" s="919">
        <v>0</v>
      </c>
      <c r="G18" s="919">
        <v>23.85</v>
      </c>
      <c r="H18" s="919">
        <v>72</v>
      </c>
      <c r="I18" s="919">
        <v>8.91</v>
      </c>
      <c r="J18" s="777">
        <f t="shared" si="1"/>
        <v>4.8978269999999995</v>
      </c>
      <c r="K18" s="995"/>
      <c r="L18" s="964"/>
      <c r="M18" s="964"/>
      <c r="N18" s="964"/>
      <c r="O18" s="964"/>
      <c r="P18" s="964"/>
      <c r="Q18" s="964"/>
      <c r="R18" s="964"/>
      <c r="S18" s="996"/>
      <c r="T18" s="55">
        <f t="shared" si="2"/>
        <v>0</v>
      </c>
      <c r="U18" s="326">
        <f t="shared" si="3"/>
        <v>0</v>
      </c>
      <c r="V18" s="13">
        <f t="shared" si="4"/>
        <v>0</v>
      </c>
      <c r="W18" s="1574"/>
      <c r="X18" s="1575"/>
    </row>
    <row r="19" spans="2:24" ht="19.5" customHeight="1" x14ac:dyDescent="0.25">
      <c r="B19" s="916">
        <v>5150012512</v>
      </c>
      <c r="C19" s="917" t="s">
        <v>2985</v>
      </c>
      <c r="D19" s="918">
        <v>1</v>
      </c>
      <c r="E19" s="919">
        <v>0</v>
      </c>
      <c r="F19" s="919">
        <v>0</v>
      </c>
      <c r="G19" s="919">
        <v>4.13</v>
      </c>
      <c r="H19" s="919">
        <v>60</v>
      </c>
      <c r="I19" s="921">
        <v>3.7</v>
      </c>
      <c r="J19" s="777">
        <f t="shared" si="1"/>
        <v>2.03389</v>
      </c>
      <c r="K19" s="995"/>
      <c r="L19" s="964"/>
      <c r="M19" s="964"/>
      <c r="N19" s="964"/>
      <c r="O19" s="964"/>
      <c r="P19" s="964"/>
      <c r="Q19" s="964"/>
      <c r="R19" s="964"/>
      <c r="S19" s="996"/>
      <c r="T19" s="55">
        <f t="shared" si="2"/>
        <v>0</v>
      </c>
      <c r="U19" s="326">
        <f t="shared" si="3"/>
        <v>0</v>
      </c>
      <c r="V19" s="13">
        <f t="shared" si="4"/>
        <v>0</v>
      </c>
      <c r="W19" s="1574"/>
      <c r="X19" s="1575"/>
    </row>
    <row r="20" spans="2:24" ht="19.5" customHeight="1" x14ac:dyDescent="0.25">
      <c r="B20" s="916">
        <v>5150024331</v>
      </c>
      <c r="C20" s="917" t="s">
        <v>2986</v>
      </c>
      <c r="D20" s="918">
        <v>1</v>
      </c>
      <c r="E20" s="919">
        <v>0</v>
      </c>
      <c r="F20" s="919">
        <v>0</v>
      </c>
      <c r="G20" s="919">
        <v>24</v>
      </c>
      <c r="H20" s="919">
        <v>330</v>
      </c>
      <c r="I20" s="919">
        <v>20.73</v>
      </c>
      <c r="J20" s="777">
        <f t="shared" si="1"/>
        <v>11.395280999999999</v>
      </c>
      <c r="K20" s="995"/>
      <c r="L20" s="964"/>
      <c r="M20" s="964"/>
      <c r="N20" s="964"/>
      <c r="O20" s="964"/>
      <c r="P20" s="964"/>
      <c r="Q20" s="964"/>
      <c r="R20" s="964"/>
      <c r="S20" s="996"/>
      <c r="T20" s="55">
        <f t="shared" si="2"/>
        <v>0</v>
      </c>
      <c r="U20" s="326">
        <f t="shared" si="3"/>
        <v>0</v>
      </c>
      <c r="V20" s="13">
        <f t="shared" si="4"/>
        <v>0</v>
      </c>
      <c r="W20" s="1574"/>
      <c r="X20" s="1575"/>
    </row>
    <row r="21" spans="2:24" ht="19.5" customHeight="1" x14ac:dyDescent="0.25">
      <c r="B21" s="916">
        <v>5150006966</v>
      </c>
      <c r="C21" s="917" t="s">
        <v>2987</v>
      </c>
      <c r="D21" s="918">
        <v>1</v>
      </c>
      <c r="E21" s="919">
        <v>1</v>
      </c>
      <c r="F21" s="919">
        <v>0</v>
      </c>
      <c r="G21" s="919">
        <v>11.7</v>
      </c>
      <c r="H21" s="919">
        <v>72</v>
      </c>
      <c r="I21" s="919">
        <v>4.46</v>
      </c>
      <c r="J21" s="777">
        <f t="shared" si="1"/>
        <v>2.4516619999999998</v>
      </c>
      <c r="K21" s="995"/>
      <c r="L21" s="964"/>
      <c r="M21" s="964"/>
      <c r="N21" s="964"/>
      <c r="O21" s="964"/>
      <c r="P21" s="964"/>
      <c r="Q21" s="964"/>
      <c r="R21" s="964"/>
      <c r="S21" s="996"/>
      <c r="T21" s="55">
        <f t="shared" si="2"/>
        <v>0</v>
      </c>
      <c r="U21" s="326">
        <f t="shared" si="3"/>
        <v>0</v>
      </c>
      <c r="V21" s="13">
        <f t="shared" si="4"/>
        <v>0</v>
      </c>
      <c r="W21" s="1574"/>
      <c r="X21" s="1575"/>
    </row>
    <row r="22" spans="2:24" ht="19.5" customHeight="1" x14ac:dyDescent="0.25">
      <c r="B22" s="916">
        <v>5150077936</v>
      </c>
      <c r="C22" s="917" t="s">
        <v>2988</v>
      </c>
      <c r="D22" s="918">
        <v>1</v>
      </c>
      <c r="E22" s="919">
        <v>1</v>
      </c>
      <c r="F22" s="919">
        <v>0</v>
      </c>
      <c r="G22" s="919">
        <v>11.7</v>
      </c>
      <c r="H22" s="919">
        <v>72</v>
      </c>
      <c r="I22" s="919">
        <v>4.46</v>
      </c>
      <c r="J22" s="777">
        <f t="shared" si="1"/>
        <v>2.4516619999999998</v>
      </c>
      <c r="K22" s="995"/>
      <c r="L22" s="964"/>
      <c r="M22" s="964"/>
      <c r="N22" s="964"/>
      <c r="O22" s="964"/>
      <c r="P22" s="964"/>
      <c r="Q22" s="964"/>
      <c r="R22" s="964"/>
      <c r="S22" s="996"/>
      <c r="T22" s="55">
        <f t="shared" si="2"/>
        <v>0</v>
      </c>
      <c r="U22" s="326">
        <f t="shared" si="3"/>
        <v>0</v>
      </c>
      <c r="V22" s="13">
        <f t="shared" si="4"/>
        <v>0</v>
      </c>
      <c r="W22" s="1574"/>
      <c r="X22" s="1575"/>
    </row>
    <row r="23" spans="2:24" ht="36" customHeight="1" x14ac:dyDescent="0.25">
      <c r="B23" s="916">
        <v>5150023093</v>
      </c>
      <c r="C23" s="922" t="s">
        <v>2989</v>
      </c>
      <c r="D23" s="918">
        <v>1</v>
      </c>
      <c r="E23" s="919">
        <v>1</v>
      </c>
      <c r="F23" s="919">
        <v>0</v>
      </c>
      <c r="G23" s="919">
        <v>11.7</v>
      </c>
      <c r="H23" s="919">
        <v>72</v>
      </c>
      <c r="I23" s="919">
        <v>4.46</v>
      </c>
      <c r="J23" s="777">
        <f t="shared" si="1"/>
        <v>2.4516619999999998</v>
      </c>
      <c r="K23" s="995"/>
      <c r="L23" s="964"/>
      <c r="M23" s="964"/>
      <c r="N23" s="964"/>
      <c r="O23" s="964"/>
      <c r="P23" s="964"/>
      <c r="Q23" s="964"/>
      <c r="R23" s="964"/>
      <c r="S23" s="996"/>
      <c r="T23" s="55">
        <f t="shared" si="2"/>
        <v>0</v>
      </c>
      <c r="U23" s="326">
        <f t="shared" si="3"/>
        <v>0</v>
      </c>
      <c r="V23" s="13">
        <f t="shared" si="4"/>
        <v>0</v>
      </c>
      <c r="W23" s="1574"/>
      <c r="X23" s="1575"/>
    </row>
    <row r="24" spans="2:24" ht="19.5" customHeight="1" thickBot="1" x14ac:dyDescent="0.3">
      <c r="B24" s="923">
        <v>5150081565</v>
      </c>
      <c r="C24" s="924" t="s">
        <v>2990</v>
      </c>
      <c r="D24" s="925">
        <v>1</v>
      </c>
      <c r="E24" s="926">
        <v>1</v>
      </c>
      <c r="F24" s="926">
        <v>0</v>
      </c>
      <c r="G24" s="927">
        <v>11.7</v>
      </c>
      <c r="H24" s="926">
        <v>72</v>
      </c>
      <c r="I24" s="927">
        <v>4.46</v>
      </c>
      <c r="J24" s="928">
        <f t="shared" si="1"/>
        <v>2.4516619999999998</v>
      </c>
      <c r="K24" s="997"/>
      <c r="L24" s="998"/>
      <c r="M24" s="998"/>
      <c r="N24" s="998"/>
      <c r="O24" s="998"/>
      <c r="P24" s="998"/>
      <c r="Q24" s="998"/>
      <c r="R24" s="998"/>
      <c r="S24" s="999"/>
      <c r="T24" s="56">
        <f t="shared" si="2"/>
        <v>0</v>
      </c>
      <c r="U24" s="327">
        <f t="shared" si="3"/>
        <v>0</v>
      </c>
      <c r="V24" s="329">
        <f t="shared" si="4"/>
        <v>0</v>
      </c>
      <c r="W24" s="1576"/>
      <c r="X24" s="1577"/>
    </row>
    <row r="25" spans="2:24" ht="23.85" customHeight="1" x14ac:dyDescent="0.25">
      <c r="B25" s="1514" t="s">
        <v>1743</v>
      </c>
      <c r="C25" s="1515"/>
      <c r="D25" s="1515"/>
      <c r="E25" s="1515"/>
      <c r="F25" s="1515"/>
      <c r="G25" s="1515"/>
      <c r="H25" s="1515"/>
      <c r="I25" s="1515"/>
      <c r="J25" s="1515"/>
      <c r="K25" s="1515"/>
      <c r="L25" s="1515"/>
      <c r="M25" s="1515"/>
      <c r="N25" s="1515"/>
      <c r="O25" s="1515"/>
      <c r="P25" s="1515"/>
      <c r="Q25" s="1515"/>
      <c r="R25" s="1515"/>
      <c r="S25" s="1515"/>
      <c r="T25" s="1515"/>
      <c r="U25" s="1515"/>
      <c r="V25" s="1515"/>
      <c r="W25" s="1515"/>
      <c r="X25" s="1516"/>
    </row>
    <row r="26" spans="2:24" ht="23.85" customHeight="1" x14ac:dyDescent="0.25">
      <c r="B26" s="1514"/>
      <c r="C26" s="1515"/>
      <c r="D26" s="1515"/>
      <c r="E26" s="1515"/>
      <c r="F26" s="1515"/>
      <c r="G26" s="1515"/>
      <c r="H26" s="1515"/>
      <c r="I26" s="1515"/>
      <c r="J26" s="1515"/>
      <c r="K26" s="1515"/>
      <c r="L26" s="1515"/>
      <c r="M26" s="1515"/>
      <c r="N26" s="1515"/>
      <c r="O26" s="1515"/>
      <c r="P26" s="1515"/>
      <c r="Q26" s="1515"/>
      <c r="R26" s="1515"/>
      <c r="S26" s="1515"/>
      <c r="T26" s="1515"/>
      <c r="U26" s="1515"/>
      <c r="V26" s="1515"/>
      <c r="W26" s="1515"/>
      <c r="X26" s="1516"/>
    </row>
    <row r="27" spans="2:24" ht="0.75" customHeight="1" x14ac:dyDescent="0.25">
      <c r="B27" s="1514"/>
      <c r="C27" s="1515"/>
      <c r="D27" s="1515"/>
      <c r="E27" s="1515"/>
      <c r="F27" s="1515"/>
      <c r="G27" s="1515"/>
      <c r="H27" s="1515"/>
      <c r="I27" s="1515"/>
      <c r="J27" s="1515"/>
      <c r="K27" s="1515"/>
      <c r="L27" s="1515"/>
      <c r="M27" s="1515"/>
      <c r="N27" s="1515"/>
      <c r="O27" s="1515"/>
      <c r="P27" s="1515"/>
      <c r="Q27" s="1515"/>
      <c r="R27" s="1515"/>
      <c r="S27" s="1515"/>
      <c r="T27" s="1515"/>
      <c r="U27" s="1515"/>
      <c r="V27" s="1515"/>
      <c r="W27" s="1515"/>
      <c r="X27" s="1516"/>
    </row>
    <row r="28" spans="2:24" ht="33.75" customHeight="1" thickBot="1" x14ac:dyDescent="0.3">
      <c r="B28" s="1517"/>
      <c r="C28" s="1518"/>
      <c r="D28" s="1518"/>
      <c r="E28" s="1518"/>
      <c r="F28" s="1518"/>
      <c r="G28" s="1518"/>
      <c r="H28" s="1518"/>
      <c r="I28" s="1518"/>
      <c r="J28" s="1518"/>
      <c r="K28" s="1518"/>
      <c r="L28" s="1518"/>
      <c r="M28" s="1518"/>
      <c r="N28" s="1518"/>
      <c r="O28" s="1518"/>
      <c r="P28" s="1518"/>
      <c r="Q28" s="1518"/>
      <c r="R28" s="1518"/>
      <c r="S28" s="1518"/>
      <c r="T28" s="1518"/>
      <c r="U28" s="1518"/>
      <c r="V28" s="1518"/>
      <c r="W28" s="1518"/>
      <c r="X28" s="1519"/>
    </row>
    <row r="29" spans="2:24" ht="58.5" customHeight="1" thickTop="1" thickBot="1" x14ac:dyDescent="0.3">
      <c r="B29" s="1564"/>
      <c r="C29" s="1564"/>
      <c r="D29" s="1564"/>
      <c r="E29" s="1564"/>
      <c r="F29" s="1564"/>
      <c r="G29" s="1564"/>
      <c r="H29" s="1564"/>
      <c r="I29" s="1564"/>
      <c r="J29" s="1564"/>
      <c r="K29" s="1564"/>
      <c r="L29" s="1564"/>
      <c r="M29" s="1564"/>
      <c r="N29" s="1564"/>
      <c r="O29" s="1564"/>
      <c r="P29" s="1564"/>
      <c r="Q29" s="1564"/>
      <c r="R29" s="1564"/>
      <c r="S29" s="1564"/>
      <c r="T29" s="1564"/>
      <c r="U29" s="1564"/>
      <c r="V29" s="1564"/>
      <c r="W29" s="1564"/>
      <c r="X29" s="1564"/>
    </row>
    <row r="30" spans="2:24" ht="24" x14ac:dyDescent="0.4">
      <c r="C30" s="1546" t="s">
        <v>1744</v>
      </c>
      <c r="D30" s="1547"/>
      <c r="E30" s="1547"/>
      <c r="F30" s="1547"/>
      <c r="G30" s="1548"/>
    </row>
    <row r="31" spans="2:24" x14ac:dyDescent="0.25">
      <c r="C31" s="1549"/>
      <c r="D31" s="1550"/>
      <c r="E31" s="1550"/>
      <c r="F31" s="1550"/>
      <c r="G31" s="1551"/>
    </row>
    <row r="32" spans="2:24" x14ac:dyDescent="0.25">
      <c r="C32" s="1552"/>
      <c r="D32" s="1553"/>
      <c r="E32" s="1553"/>
      <c r="F32" s="1553"/>
      <c r="G32" s="1554"/>
    </row>
    <row r="33" spans="3:7" x14ac:dyDescent="0.25">
      <c r="C33" s="1552"/>
      <c r="D33" s="1553"/>
      <c r="E33" s="1553"/>
      <c r="F33" s="1553"/>
      <c r="G33" s="1554"/>
    </row>
    <row r="34" spans="3:7" ht="15.75" thickBot="1" x14ac:dyDescent="0.3">
      <c r="C34" s="1555"/>
      <c r="D34" s="1556"/>
      <c r="E34" s="1556"/>
      <c r="F34" s="1556"/>
      <c r="G34" s="1557"/>
    </row>
  </sheetData>
  <sheetProtection formatCells="0" formatColumns="0" formatRows="0" insertColumns="0" insertRows="0" insertHyperlinks="0" deleteRows="0" sort="0" autoFilter="0"/>
  <mergeCells count="29">
    <mergeCell ref="A1:Y1"/>
    <mergeCell ref="B27:X28"/>
    <mergeCell ref="E9:J9"/>
    <mergeCell ref="L9:Q9"/>
    <mergeCell ref="S9:X9"/>
    <mergeCell ref="B10:X10"/>
    <mergeCell ref="B11:X11"/>
    <mergeCell ref="W15:X24"/>
    <mergeCell ref="B7:J7"/>
    <mergeCell ref="L7:N7"/>
    <mergeCell ref="O7:R7"/>
    <mergeCell ref="T7:X7"/>
    <mergeCell ref="B25:X26"/>
    <mergeCell ref="C30:G30"/>
    <mergeCell ref="C31:G34"/>
    <mergeCell ref="B2:P2"/>
    <mergeCell ref="Q2:X4"/>
    <mergeCell ref="B3:P3"/>
    <mergeCell ref="B4:C4"/>
    <mergeCell ref="D4:J4"/>
    <mergeCell ref="K4:M4"/>
    <mergeCell ref="N4:P4"/>
    <mergeCell ref="B5:X5"/>
    <mergeCell ref="B29:X29"/>
    <mergeCell ref="B8:B9"/>
    <mergeCell ref="E8:J8"/>
    <mergeCell ref="L8:Q8"/>
    <mergeCell ref="S8:X8"/>
    <mergeCell ref="B6:X6"/>
  </mergeCells>
  <conditionalFormatting sqref="B2:B14 B24:B1048576">
    <cfRule type="duplicateValues" dxfId="18" priority="1"/>
  </conditionalFormatting>
  <pageMargins left="0.25" right="0.25" top="0.75" bottom="0.75" header="0.3" footer="0.3"/>
  <pageSetup scale="38"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F788-FC4D-41C6-84F1-8D08A522FDB2}">
  <sheetPr codeName="Sheet83">
    <pageSetUpPr fitToPage="1"/>
  </sheetPr>
  <dimension ref="A1:Z31"/>
  <sheetViews>
    <sheetView showGridLines="0"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78.140625"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8" width="11.140625" style="58" customWidth="1"/>
    <col min="19" max="19" width="13" style="58" bestFit="1"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63.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43.5" customHeight="1" thickTop="1" thickBot="1" x14ac:dyDescent="0.3">
      <c r="B2" s="1504" t="s">
        <v>1680</v>
      </c>
      <c r="C2" s="1505"/>
      <c r="D2" s="1505"/>
      <c r="E2" s="1505"/>
      <c r="F2" s="1505"/>
      <c r="G2" s="1505"/>
      <c r="H2" s="1505"/>
      <c r="I2" s="1505"/>
      <c r="J2" s="1505"/>
      <c r="K2" s="1505"/>
      <c r="L2" s="1505"/>
      <c r="M2" s="1505"/>
      <c r="N2" s="1505"/>
      <c r="O2" s="1505"/>
      <c r="P2" s="1505"/>
      <c r="Q2" s="1498"/>
      <c r="R2" s="1499"/>
      <c r="S2" s="1499"/>
      <c r="T2" s="1499"/>
      <c r="U2" s="1499"/>
      <c r="V2" s="1499"/>
      <c r="W2" s="1499"/>
      <c r="X2" s="1499"/>
      <c r="Y2" s="1500"/>
      <c r="Z2" s="57"/>
    </row>
    <row r="3" spans="1:26"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c r="Z3" s="57"/>
    </row>
    <row r="4" spans="1:26" ht="40.9"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row>
    <row r="5" spans="1:26"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47.45" customHeight="1" thickTop="1" thickBot="1" x14ac:dyDescent="0.3">
      <c r="B6" s="1480"/>
      <c r="C6" s="1481"/>
      <c r="D6" s="1481"/>
      <c r="E6" s="1481"/>
      <c r="F6" s="1481"/>
      <c r="G6" s="1481"/>
      <c r="H6" s="1481"/>
      <c r="I6" s="1481"/>
      <c r="J6" s="1482"/>
      <c r="K6" s="1135">
        <v>110242</v>
      </c>
      <c r="L6" s="1483" t="s">
        <v>1681</v>
      </c>
      <c r="M6" s="1483"/>
      <c r="N6" s="1483"/>
      <c r="O6" s="1484" t="s">
        <v>1769</v>
      </c>
      <c r="P6" s="1485"/>
      <c r="Q6" s="1485"/>
      <c r="R6" s="1485"/>
      <c r="S6" s="597">
        <v>2.0537000000000001</v>
      </c>
      <c r="T6" s="1483" t="s">
        <v>1683</v>
      </c>
      <c r="U6" s="1483"/>
      <c r="V6" s="1483"/>
      <c r="W6" s="1483"/>
      <c r="X6" s="1483"/>
      <c r="Y6" s="1589"/>
    </row>
    <row r="7" spans="1:26" ht="66.7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8.25" customHeight="1" thickBot="1" x14ac:dyDescent="0.3">
      <c r="B8" s="48"/>
      <c r="C8" s="49"/>
      <c r="D8" s="50"/>
      <c r="E8" s="50"/>
      <c r="F8" s="50"/>
      <c r="G8" s="50"/>
      <c r="H8" s="50"/>
      <c r="I8" s="50"/>
      <c r="J8" s="51"/>
      <c r="K8" s="52">
        <f t="shared" ref="K8:V8" si="0">SUM(K10:K27)</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5.75"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18.75" customHeight="1" thickTop="1" x14ac:dyDescent="0.25">
      <c r="B10" s="598" t="s">
        <v>2991</v>
      </c>
      <c r="C10" s="716" t="s">
        <v>2992</v>
      </c>
      <c r="D10" s="600">
        <v>2</v>
      </c>
      <c r="E10" s="601">
        <v>1</v>
      </c>
      <c r="F10" s="602" t="s">
        <v>1747</v>
      </c>
      <c r="G10" s="602">
        <v>30.5</v>
      </c>
      <c r="H10" s="602">
        <v>110</v>
      </c>
      <c r="I10" s="601">
        <v>11.28</v>
      </c>
      <c r="J10" s="603">
        <f t="shared" ref="J10:J27" si="1">$S$6*I10</f>
        <v>23.165735999999999</v>
      </c>
      <c r="K10" s="1002"/>
      <c r="L10" s="1003"/>
      <c r="M10" s="1003"/>
      <c r="N10" s="1003"/>
      <c r="O10" s="1003"/>
      <c r="P10" s="1003"/>
      <c r="Q10" s="1003"/>
      <c r="R10" s="1003"/>
      <c r="S10" s="1004"/>
      <c r="T10" s="420">
        <f t="shared" ref="T10:T27" si="2">SUM(K10:S10)</f>
        <v>0</v>
      </c>
      <c r="U10" s="20">
        <f t="shared" ref="U10:U27" si="3">T10*I10</f>
        <v>0</v>
      </c>
      <c r="V10" s="26">
        <f t="shared" ref="V10:V27" si="4">U10*$S$6</f>
        <v>0</v>
      </c>
      <c r="W10" s="1599" t="str">
        <f>_xlfn.CONCAT("$",'Total Sheet'!B34," per case for public LEAS / estimated $",'Total Sheet'!B35," for Nonpublic LEAs")</f>
        <v>$2.30 per case for public LEAS / estimated $5.36 for Nonpublic LEAs</v>
      </c>
      <c r="X10" s="1595" t="s">
        <v>1695</v>
      </c>
      <c r="Y10" s="1596"/>
    </row>
    <row r="11" spans="1:26" ht="18.75" x14ac:dyDescent="0.25">
      <c r="B11" s="581" t="s">
        <v>2993</v>
      </c>
      <c r="C11" s="570" t="s">
        <v>2994</v>
      </c>
      <c r="D11" s="565">
        <v>2</v>
      </c>
      <c r="E11" s="567">
        <v>1.75</v>
      </c>
      <c r="F11" s="566" t="s">
        <v>1747</v>
      </c>
      <c r="G11" s="567">
        <v>33.549999999999997</v>
      </c>
      <c r="H11" s="566">
        <v>112</v>
      </c>
      <c r="I11" s="567">
        <v>11.37</v>
      </c>
      <c r="J11" s="568">
        <f t="shared" si="1"/>
        <v>23.350569</v>
      </c>
      <c r="K11" s="995"/>
      <c r="L11" s="964"/>
      <c r="M11" s="964"/>
      <c r="N11" s="964"/>
      <c r="O11" s="964"/>
      <c r="P11" s="964"/>
      <c r="Q11" s="964"/>
      <c r="R11" s="964"/>
      <c r="S11" s="996"/>
      <c r="T11" s="55">
        <f t="shared" si="2"/>
        <v>0</v>
      </c>
      <c r="U11" s="2">
        <f t="shared" si="3"/>
        <v>0</v>
      </c>
      <c r="V11" s="13">
        <f t="shared" si="4"/>
        <v>0</v>
      </c>
      <c r="W11" s="1476"/>
      <c r="X11" s="1574"/>
      <c r="Y11" s="1575"/>
    </row>
    <row r="12" spans="1:26" ht="18.75" x14ac:dyDescent="0.25">
      <c r="B12" s="595" t="s">
        <v>2995</v>
      </c>
      <c r="C12" s="570" t="s">
        <v>2996</v>
      </c>
      <c r="D12" s="565">
        <v>2</v>
      </c>
      <c r="E12" s="567">
        <v>1.25</v>
      </c>
      <c r="F12" s="566" t="s">
        <v>1747</v>
      </c>
      <c r="G12" s="567">
        <v>31.25</v>
      </c>
      <c r="H12" s="566">
        <v>110</v>
      </c>
      <c r="I12" s="567">
        <v>6.55</v>
      </c>
      <c r="J12" s="568">
        <f t="shared" si="1"/>
        <v>13.451734999999999</v>
      </c>
      <c r="K12" s="995"/>
      <c r="L12" s="964"/>
      <c r="M12" s="964"/>
      <c r="N12" s="964"/>
      <c r="O12" s="964"/>
      <c r="P12" s="964"/>
      <c r="Q12" s="964"/>
      <c r="R12" s="964"/>
      <c r="S12" s="996"/>
      <c r="T12" s="55">
        <f t="shared" si="2"/>
        <v>0</v>
      </c>
      <c r="U12" s="2">
        <f t="shared" si="3"/>
        <v>0</v>
      </c>
      <c r="V12" s="13">
        <f t="shared" si="4"/>
        <v>0</v>
      </c>
      <c r="W12" s="1476"/>
      <c r="X12" s="1574"/>
      <c r="Y12" s="1575"/>
    </row>
    <row r="13" spans="1:26" ht="18.75" x14ac:dyDescent="0.25">
      <c r="B13" s="595" t="s">
        <v>2997</v>
      </c>
      <c r="C13" s="570" t="s">
        <v>2998</v>
      </c>
      <c r="D13" s="565">
        <v>2</v>
      </c>
      <c r="E13" s="567">
        <v>1.5</v>
      </c>
      <c r="F13" s="566" t="s">
        <v>2999</v>
      </c>
      <c r="G13" s="567">
        <v>21.25</v>
      </c>
      <c r="H13" s="566">
        <v>60</v>
      </c>
      <c r="I13" s="567">
        <v>8.66</v>
      </c>
      <c r="J13" s="568">
        <f t="shared" si="1"/>
        <v>17.785042000000001</v>
      </c>
      <c r="K13" s="995"/>
      <c r="L13" s="964"/>
      <c r="M13" s="964"/>
      <c r="N13" s="964"/>
      <c r="O13" s="964"/>
      <c r="P13" s="964"/>
      <c r="Q13" s="964"/>
      <c r="R13" s="964"/>
      <c r="S13" s="996"/>
      <c r="T13" s="55">
        <f t="shared" si="2"/>
        <v>0</v>
      </c>
      <c r="U13" s="2">
        <f t="shared" si="3"/>
        <v>0</v>
      </c>
      <c r="V13" s="13">
        <f t="shared" si="4"/>
        <v>0</v>
      </c>
      <c r="W13" s="1476"/>
      <c r="X13" s="1574"/>
      <c r="Y13" s="1575"/>
    </row>
    <row r="14" spans="1:26" ht="18.75" x14ac:dyDescent="0.25">
      <c r="B14" s="595">
        <v>10101</v>
      </c>
      <c r="C14" s="570" t="s">
        <v>3000</v>
      </c>
      <c r="D14" s="565">
        <v>2</v>
      </c>
      <c r="E14" s="567">
        <v>2</v>
      </c>
      <c r="F14" s="566" t="s">
        <v>2999</v>
      </c>
      <c r="G14" s="567">
        <v>18.260000000000002</v>
      </c>
      <c r="H14" s="566">
        <v>48</v>
      </c>
      <c r="I14" s="567">
        <v>6</v>
      </c>
      <c r="J14" s="568">
        <f t="shared" si="1"/>
        <v>12.3222</v>
      </c>
      <c r="K14" s="995"/>
      <c r="L14" s="964"/>
      <c r="M14" s="964"/>
      <c r="N14" s="964"/>
      <c r="O14" s="964"/>
      <c r="P14" s="964"/>
      <c r="Q14" s="964"/>
      <c r="R14" s="964"/>
      <c r="S14" s="996"/>
      <c r="T14" s="55">
        <f t="shared" si="2"/>
        <v>0</v>
      </c>
      <c r="U14" s="2">
        <f t="shared" si="3"/>
        <v>0</v>
      </c>
      <c r="V14" s="13">
        <f t="shared" si="4"/>
        <v>0</v>
      </c>
      <c r="W14" s="1476"/>
      <c r="X14" s="1574"/>
      <c r="Y14" s="1575"/>
    </row>
    <row r="15" spans="1:26" ht="18.75" x14ac:dyDescent="0.25">
      <c r="B15" s="581">
        <v>10102</v>
      </c>
      <c r="C15" s="570" t="s">
        <v>3001</v>
      </c>
      <c r="D15" s="565">
        <v>2</v>
      </c>
      <c r="E15" s="567">
        <v>2</v>
      </c>
      <c r="F15" s="566" t="s">
        <v>2999</v>
      </c>
      <c r="G15" s="567">
        <v>19.25</v>
      </c>
      <c r="H15" s="566">
        <v>48</v>
      </c>
      <c r="I15" s="567">
        <v>4.4400000000000004</v>
      </c>
      <c r="J15" s="568">
        <f t="shared" si="1"/>
        <v>9.1184280000000015</v>
      </c>
      <c r="K15" s="995"/>
      <c r="L15" s="964"/>
      <c r="M15" s="964"/>
      <c r="N15" s="964"/>
      <c r="O15" s="964"/>
      <c r="P15" s="964"/>
      <c r="Q15" s="964"/>
      <c r="R15" s="964"/>
      <c r="S15" s="996"/>
      <c r="T15" s="55">
        <f t="shared" si="2"/>
        <v>0</v>
      </c>
      <c r="U15" s="2">
        <f t="shared" si="3"/>
        <v>0</v>
      </c>
      <c r="V15" s="13">
        <f t="shared" si="4"/>
        <v>0</v>
      </c>
      <c r="W15" s="1476"/>
      <c r="X15" s="1574"/>
      <c r="Y15" s="1575"/>
    </row>
    <row r="16" spans="1:26" ht="18.75" x14ac:dyDescent="0.25">
      <c r="B16" s="595">
        <v>10108</v>
      </c>
      <c r="C16" s="570" t="s">
        <v>3002</v>
      </c>
      <c r="D16" s="565">
        <v>2</v>
      </c>
      <c r="E16" s="567">
        <v>2</v>
      </c>
      <c r="F16" s="566" t="s">
        <v>1747</v>
      </c>
      <c r="G16" s="567">
        <v>18.100000000000001</v>
      </c>
      <c r="H16" s="566">
        <v>48</v>
      </c>
      <c r="I16" s="567">
        <v>4.5</v>
      </c>
      <c r="J16" s="568">
        <f t="shared" si="1"/>
        <v>9.2416499999999999</v>
      </c>
      <c r="K16" s="995"/>
      <c r="L16" s="964"/>
      <c r="M16" s="964"/>
      <c r="N16" s="964"/>
      <c r="O16" s="964"/>
      <c r="P16" s="964"/>
      <c r="Q16" s="964"/>
      <c r="R16" s="964"/>
      <c r="S16" s="996"/>
      <c r="T16" s="55">
        <f t="shared" si="2"/>
        <v>0</v>
      </c>
      <c r="U16" s="2">
        <f t="shared" si="3"/>
        <v>0</v>
      </c>
      <c r="V16" s="13">
        <f t="shared" si="4"/>
        <v>0</v>
      </c>
      <c r="W16" s="1476"/>
      <c r="X16" s="1574"/>
      <c r="Y16" s="1575"/>
    </row>
    <row r="17" spans="2:25" ht="18.75" x14ac:dyDescent="0.25">
      <c r="B17" s="581">
        <v>41005</v>
      </c>
      <c r="C17" s="570" t="s">
        <v>3003</v>
      </c>
      <c r="D17" s="565">
        <v>2</v>
      </c>
      <c r="E17" s="567">
        <v>2</v>
      </c>
      <c r="F17" s="566" t="s">
        <v>1747</v>
      </c>
      <c r="G17" s="567">
        <v>31.25</v>
      </c>
      <c r="H17" s="566">
        <v>113</v>
      </c>
      <c r="I17" s="567">
        <v>14.13</v>
      </c>
      <c r="J17" s="568">
        <f t="shared" si="1"/>
        <v>29.018781000000004</v>
      </c>
      <c r="K17" s="995"/>
      <c r="L17" s="964"/>
      <c r="M17" s="964"/>
      <c r="N17" s="964"/>
      <c r="O17" s="964"/>
      <c r="P17" s="964"/>
      <c r="Q17" s="964"/>
      <c r="R17" s="964"/>
      <c r="S17" s="996"/>
      <c r="T17" s="55">
        <f t="shared" si="2"/>
        <v>0</v>
      </c>
      <c r="U17" s="2">
        <f t="shared" si="3"/>
        <v>0</v>
      </c>
      <c r="V17" s="13">
        <f t="shared" si="4"/>
        <v>0</v>
      </c>
      <c r="W17" s="1476"/>
      <c r="X17" s="1574"/>
      <c r="Y17" s="1575"/>
    </row>
    <row r="18" spans="2:25" ht="18.75" customHeight="1" x14ac:dyDescent="0.25">
      <c r="B18" s="595">
        <v>41006</v>
      </c>
      <c r="C18" s="570" t="s">
        <v>3004</v>
      </c>
      <c r="D18" s="565">
        <v>2</v>
      </c>
      <c r="E18" s="567">
        <v>2</v>
      </c>
      <c r="F18" s="566" t="s">
        <v>1747</v>
      </c>
      <c r="G18" s="567">
        <v>31.25</v>
      </c>
      <c r="H18" s="566">
        <v>113</v>
      </c>
      <c r="I18" s="567">
        <v>14.13</v>
      </c>
      <c r="J18" s="568">
        <f t="shared" si="1"/>
        <v>29.018781000000004</v>
      </c>
      <c r="K18" s="995"/>
      <c r="L18" s="964"/>
      <c r="M18" s="964"/>
      <c r="N18" s="964"/>
      <c r="O18" s="964"/>
      <c r="P18" s="964"/>
      <c r="Q18" s="964"/>
      <c r="R18" s="964"/>
      <c r="S18" s="996"/>
      <c r="T18" s="55">
        <f t="shared" si="2"/>
        <v>0</v>
      </c>
      <c r="U18" s="2">
        <f t="shared" si="3"/>
        <v>0</v>
      </c>
      <c r="V18" s="13">
        <f t="shared" si="4"/>
        <v>0</v>
      </c>
      <c r="W18" s="1476"/>
      <c r="X18" s="1574"/>
      <c r="Y18" s="1575"/>
    </row>
    <row r="19" spans="2:25" ht="18.75" x14ac:dyDescent="0.25">
      <c r="B19" s="581">
        <v>41009</v>
      </c>
      <c r="C19" s="570" t="s">
        <v>3005</v>
      </c>
      <c r="D19" s="565">
        <v>2</v>
      </c>
      <c r="E19" s="567">
        <v>2</v>
      </c>
      <c r="F19" s="566" t="s">
        <v>1747</v>
      </c>
      <c r="G19" s="567">
        <v>31.25</v>
      </c>
      <c r="H19" s="566">
        <v>113</v>
      </c>
      <c r="I19" s="567">
        <v>14.13</v>
      </c>
      <c r="J19" s="568">
        <f t="shared" si="1"/>
        <v>29.018781000000004</v>
      </c>
      <c r="K19" s="995"/>
      <c r="L19" s="964"/>
      <c r="M19" s="964"/>
      <c r="N19" s="964"/>
      <c r="O19" s="964"/>
      <c r="P19" s="964"/>
      <c r="Q19" s="964"/>
      <c r="R19" s="964"/>
      <c r="S19" s="996"/>
      <c r="T19" s="55">
        <f t="shared" si="2"/>
        <v>0</v>
      </c>
      <c r="U19" s="2">
        <f t="shared" si="3"/>
        <v>0</v>
      </c>
      <c r="V19" s="13">
        <f t="shared" si="4"/>
        <v>0</v>
      </c>
      <c r="W19" s="1476"/>
      <c r="X19" s="1574"/>
      <c r="Y19" s="1575"/>
    </row>
    <row r="20" spans="2:25" ht="18.75" x14ac:dyDescent="0.25">
      <c r="B20" s="581">
        <v>52222</v>
      </c>
      <c r="C20" s="570" t="s">
        <v>3006</v>
      </c>
      <c r="D20" s="565">
        <v>2</v>
      </c>
      <c r="E20" s="567">
        <v>2</v>
      </c>
      <c r="F20" s="566" t="s">
        <v>2999</v>
      </c>
      <c r="G20" s="567">
        <v>30.28</v>
      </c>
      <c r="H20" s="566">
        <v>96</v>
      </c>
      <c r="I20" s="567">
        <v>8.4700000000000006</v>
      </c>
      <c r="J20" s="568">
        <f t="shared" si="1"/>
        <v>17.394839000000001</v>
      </c>
      <c r="K20" s="995"/>
      <c r="L20" s="964"/>
      <c r="M20" s="964"/>
      <c r="N20" s="964"/>
      <c r="O20" s="964"/>
      <c r="P20" s="964"/>
      <c r="Q20" s="964"/>
      <c r="R20" s="964"/>
      <c r="S20" s="996"/>
      <c r="T20" s="55">
        <f t="shared" si="2"/>
        <v>0</v>
      </c>
      <c r="U20" s="2">
        <f t="shared" si="3"/>
        <v>0</v>
      </c>
      <c r="V20" s="13">
        <f t="shared" si="4"/>
        <v>0</v>
      </c>
      <c r="W20" s="1476"/>
      <c r="X20" s="1574"/>
      <c r="Y20" s="1575"/>
    </row>
    <row r="21" spans="2:25" ht="18.75" x14ac:dyDescent="0.25">
      <c r="B21" s="581">
        <v>53206</v>
      </c>
      <c r="C21" s="570" t="s">
        <v>3007</v>
      </c>
      <c r="D21" s="565">
        <v>2</v>
      </c>
      <c r="E21" s="567">
        <v>2</v>
      </c>
      <c r="F21" s="566" t="s">
        <v>1747</v>
      </c>
      <c r="G21" s="567">
        <v>31</v>
      </c>
      <c r="H21" s="566">
        <v>96</v>
      </c>
      <c r="I21" s="567">
        <v>12</v>
      </c>
      <c r="J21" s="568">
        <f t="shared" si="1"/>
        <v>24.644400000000001</v>
      </c>
      <c r="K21" s="995"/>
      <c r="L21" s="964"/>
      <c r="M21" s="964"/>
      <c r="N21" s="964"/>
      <c r="O21" s="964"/>
      <c r="P21" s="964"/>
      <c r="Q21" s="964"/>
      <c r="R21" s="964"/>
      <c r="S21" s="996"/>
      <c r="T21" s="55">
        <f t="shared" si="2"/>
        <v>0</v>
      </c>
      <c r="U21" s="2">
        <f t="shared" si="3"/>
        <v>0</v>
      </c>
      <c r="V21" s="13">
        <f t="shared" si="4"/>
        <v>0</v>
      </c>
      <c r="W21" s="1476"/>
      <c r="X21" s="1574"/>
      <c r="Y21" s="1575"/>
    </row>
    <row r="22" spans="2:25" ht="18.75" x14ac:dyDescent="0.25">
      <c r="B22" s="581">
        <v>62001</v>
      </c>
      <c r="C22" s="570" t="s">
        <v>3008</v>
      </c>
      <c r="D22" s="565">
        <v>1</v>
      </c>
      <c r="E22" s="567">
        <v>1</v>
      </c>
      <c r="F22" s="566" t="s">
        <v>1747</v>
      </c>
      <c r="G22" s="567">
        <v>19.75</v>
      </c>
      <c r="H22" s="566">
        <v>144</v>
      </c>
      <c r="I22" s="567">
        <v>7.2</v>
      </c>
      <c r="J22" s="568">
        <f t="shared" si="1"/>
        <v>14.78664</v>
      </c>
      <c r="K22" s="995"/>
      <c r="L22" s="964"/>
      <c r="M22" s="964"/>
      <c r="N22" s="964"/>
      <c r="O22" s="964"/>
      <c r="P22" s="964"/>
      <c r="Q22" s="964"/>
      <c r="R22" s="964"/>
      <c r="S22" s="996"/>
      <c r="T22" s="55">
        <f t="shared" si="2"/>
        <v>0</v>
      </c>
      <c r="U22" s="2">
        <f t="shared" si="3"/>
        <v>0</v>
      </c>
      <c r="V22" s="13">
        <f t="shared" si="4"/>
        <v>0</v>
      </c>
      <c r="W22" s="1476"/>
      <c r="X22" s="1574"/>
      <c r="Y22" s="1575"/>
    </row>
    <row r="23" spans="2:25" ht="18.75" x14ac:dyDescent="0.25">
      <c r="B23" s="581">
        <v>62003</v>
      </c>
      <c r="C23" s="570" t="s">
        <v>3009</v>
      </c>
      <c r="D23" s="565">
        <v>2</v>
      </c>
      <c r="E23" s="567">
        <v>2</v>
      </c>
      <c r="F23" s="566" t="s">
        <v>1747</v>
      </c>
      <c r="G23" s="567">
        <v>26.7</v>
      </c>
      <c r="H23" s="566">
        <v>96</v>
      </c>
      <c r="I23" s="567">
        <v>12</v>
      </c>
      <c r="J23" s="568">
        <f t="shared" si="1"/>
        <v>24.644400000000001</v>
      </c>
      <c r="K23" s="995"/>
      <c r="L23" s="964"/>
      <c r="M23" s="964"/>
      <c r="N23" s="964"/>
      <c r="O23" s="964"/>
      <c r="P23" s="964"/>
      <c r="Q23" s="964"/>
      <c r="R23" s="964"/>
      <c r="S23" s="996"/>
      <c r="T23" s="55">
        <f t="shared" si="2"/>
        <v>0</v>
      </c>
      <c r="U23" s="2">
        <f t="shared" si="3"/>
        <v>0</v>
      </c>
      <c r="V23" s="13">
        <f t="shared" si="4"/>
        <v>0</v>
      </c>
      <c r="W23" s="1476"/>
      <c r="X23" s="1574"/>
      <c r="Y23" s="1575"/>
    </row>
    <row r="24" spans="2:25" ht="18.75" x14ac:dyDescent="0.25">
      <c r="B24" s="595">
        <v>70019</v>
      </c>
      <c r="C24" s="570" t="s">
        <v>3010</v>
      </c>
      <c r="D24" s="565">
        <v>2</v>
      </c>
      <c r="E24" s="567">
        <v>2</v>
      </c>
      <c r="F24" s="566" t="s">
        <v>1747</v>
      </c>
      <c r="G24" s="567">
        <v>21.55</v>
      </c>
      <c r="H24" s="566">
        <v>72</v>
      </c>
      <c r="I24" s="567">
        <v>3.92</v>
      </c>
      <c r="J24" s="568">
        <f t="shared" si="1"/>
        <v>8.0505040000000001</v>
      </c>
      <c r="K24" s="995"/>
      <c r="L24" s="964"/>
      <c r="M24" s="964"/>
      <c r="N24" s="964"/>
      <c r="O24" s="964"/>
      <c r="P24" s="964"/>
      <c r="Q24" s="964"/>
      <c r="R24" s="964"/>
      <c r="S24" s="996"/>
      <c r="T24" s="55">
        <f t="shared" si="2"/>
        <v>0</v>
      </c>
      <c r="U24" s="2">
        <f t="shared" si="3"/>
        <v>0</v>
      </c>
      <c r="V24" s="13">
        <f t="shared" si="4"/>
        <v>0</v>
      </c>
      <c r="W24" s="1476"/>
      <c r="X24" s="1574"/>
      <c r="Y24" s="1575"/>
    </row>
    <row r="25" spans="2:25" ht="18.75" x14ac:dyDescent="0.25">
      <c r="B25" s="581">
        <v>70085</v>
      </c>
      <c r="C25" s="570" t="s">
        <v>3011</v>
      </c>
      <c r="D25" s="565">
        <v>2</v>
      </c>
      <c r="E25" s="567">
        <v>2</v>
      </c>
      <c r="F25" s="566" t="s">
        <v>1747</v>
      </c>
      <c r="G25" s="567">
        <v>23.66</v>
      </c>
      <c r="H25" s="566">
        <v>72</v>
      </c>
      <c r="I25" s="567">
        <v>4.5</v>
      </c>
      <c r="J25" s="568">
        <f t="shared" si="1"/>
        <v>9.2416499999999999</v>
      </c>
      <c r="K25" s="995"/>
      <c r="L25" s="964"/>
      <c r="M25" s="964"/>
      <c r="N25" s="964"/>
      <c r="O25" s="964"/>
      <c r="P25" s="964"/>
      <c r="Q25" s="964"/>
      <c r="R25" s="964"/>
      <c r="S25" s="996"/>
      <c r="T25" s="55">
        <f t="shared" si="2"/>
        <v>0</v>
      </c>
      <c r="U25" s="2">
        <f t="shared" si="3"/>
        <v>0</v>
      </c>
      <c r="V25" s="13">
        <f t="shared" si="4"/>
        <v>0</v>
      </c>
      <c r="W25" s="1476"/>
      <c r="X25" s="1574"/>
      <c r="Y25" s="1575"/>
    </row>
    <row r="26" spans="2:25" ht="18.75" x14ac:dyDescent="0.25">
      <c r="B26" s="595">
        <v>70112</v>
      </c>
      <c r="C26" s="570" t="s">
        <v>3012</v>
      </c>
      <c r="D26" s="565">
        <v>2.25</v>
      </c>
      <c r="E26" s="567">
        <v>2</v>
      </c>
      <c r="F26" s="566" t="s">
        <v>1747</v>
      </c>
      <c r="G26" s="567">
        <v>35.5</v>
      </c>
      <c r="H26" s="566">
        <v>108</v>
      </c>
      <c r="I26" s="567">
        <v>10.130000000000001</v>
      </c>
      <c r="J26" s="568">
        <f t="shared" si="1"/>
        <v>20.803981000000004</v>
      </c>
      <c r="K26" s="995"/>
      <c r="L26" s="964"/>
      <c r="M26" s="964"/>
      <c r="N26" s="964"/>
      <c r="O26" s="964"/>
      <c r="P26" s="964"/>
      <c r="Q26" s="964"/>
      <c r="R26" s="964"/>
      <c r="S26" s="996"/>
      <c r="T26" s="55">
        <f t="shared" si="2"/>
        <v>0</v>
      </c>
      <c r="U26" s="2">
        <f t="shared" si="3"/>
        <v>0</v>
      </c>
      <c r="V26" s="13">
        <f t="shared" si="4"/>
        <v>0</v>
      </c>
      <c r="W26" s="1476"/>
      <c r="X26" s="1574"/>
      <c r="Y26" s="1575"/>
    </row>
    <row r="27" spans="2:25" ht="18.75" customHeight="1" thickBot="1" x14ac:dyDescent="0.3">
      <c r="B27" s="582">
        <v>74078</v>
      </c>
      <c r="C27" s="583" t="s">
        <v>3013</v>
      </c>
      <c r="D27" s="584">
        <v>2</v>
      </c>
      <c r="E27" s="587">
        <v>2</v>
      </c>
      <c r="F27" s="585" t="s">
        <v>1747</v>
      </c>
      <c r="G27" s="585">
        <v>21.55</v>
      </c>
      <c r="H27" s="585">
        <v>72</v>
      </c>
      <c r="I27" s="587">
        <v>4.5</v>
      </c>
      <c r="J27" s="588">
        <f t="shared" si="1"/>
        <v>9.2416499999999999</v>
      </c>
      <c r="K27" s="1000"/>
      <c r="L27" s="983"/>
      <c r="M27" s="983"/>
      <c r="N27" s="983"/>
      <c r="O27" s="983"/>
      <c r="P27" s="983"/>
      <c r="Q27" s="983"/>
      <c r="R27" s="983"/>
      <c r="S27" s="1001"/>
      <c r="T27" s="418">
        <f t="shared" si="2"/>
        <v>0</v>
      </c>
      <c r="U27" s="6">
        <f t="shared" si="3"/>
        <v>0</v>
      </c>
      <c r="V27" s="23">
        <f t="shared" si="4"/>
        <v>0</v>
      </c>
      <c r="W27" s="1600"/>
      <c r="X27" s="1597"/>
      <c r="Y27" s="1598"/>
    </row>
    <row r="28" spans="2:25" ht="70.900000000000006" customHeight="1" thickTop="1" thickBot="1" x14ac:dyDescent="0.3">
      <c r="B28" s="59"/>
      <c r="C28" s="60"/>
      <c r="D28" s="61"/>
      <c r="E28" s="61"/>
      <c r="F28" s="61"/>
      <c r="G28" s="61"/>
      <c r="H28" s="61"/>
      <c r="I28" s="61"/>
      <c r="J28" s="62"/>
      <c r="K28" s="63"/>
      <c r="L28" s="63"/>
      <c r="M28" s="63"/>
      <c r="N28" s="63"/>
      <c r="O28" s="63"/>
      <c r="P28" s="63"/>
      <c r="Q28" s="63"/>
      <c r="R28" s="63"/>
      <c r="S28" s="63"/>
      <c r="T28" s="64"/>
      <c r="U28" s="65"/>
      <c r="V28" s="66"/>
      <c r="W28" s="66"/>
      <c r="X28" s="66"/>
      <c r="Y28" s="67"/>
    </row>
    <row r="29" spans="2:25" ht="15.75" thickTop="1" x14ac:dyDescent="0.25">
      <c r="K29" s="69"/>
      <c r="L29" s="69"/>
      <c r="M29" s="69"/>
      <c r="N29" s="69"/>
      <c r="O29" s="69"/>
      <c r="P29" s="69"/>
      <c r="Q29" s="69"/>
      <c r="R29" s="69"/>
      <c r="S29" s="69"/>
      <c r="T29" s="69"/>
      <c r="U29" s="70"/>
      <c r="V29" s="71"/>
      <c r="W29" s="71"/>
    </row>
    <row r="31" spans="2:25" ht="21" customHeight="1" x14ac:dyDescent="0.25"/>
  </sheetData>
  <sheetProtection formatCells="0" formatColumns="0" formatRows="0" insertColumns="0" insertRows="0" insertHyperlinks="0" deleteRows="0" sort="0" autoFilter="0"/>
  <mergeCells count="16">
    <mergeCell ref="A1:Y1"/>
    <mergeCell ref="B2:P2"/>
    <mergeCell ref="Q2:Y4"/>
    <mergeCell ref="B3:P3"/>
    <mergeCell ref="B4:C4"/>
    <mergeCell ref="D4:J4"/>
    <mergeCell ref="K4:M4"/>
    <mergeCell ref="N4:P4"/>
    <mergeCell ref="X10:Y27"/>
    <mergeCell ref="B5:Y5"/>
    <mergeCell ref="B6:J6"/>
    <mergeCell ref="L6:N6"/>
    <mergeCell ref="O6:R6"/>
    <mergeCell ref="T6:Y6"/>
    <mergeCell ref="B9:Y9"/>
    <mergeCell ref="W10:W27"/>
  </mergeCells>
  <conditionalFormatting sqref="B2">
    <cfRule type="duplicateValues" dxfId="17" priority="2"/>
  </conditionalFormatting>
  <conditionalFormatting sqref="B3:B1048576">
    <cfRule type="duplicateValues" dxfId="16" priority="3"/>
  </conditionalFormatting>
  <conditionalFormatting sqref="Z10:Z27">
    <cfRule type="containsText" dxfId="15" priority="1" operator="containsText" text="Error">
      <formula>NOT(ISERROR(SEARCH("Error",Z10)))</formula>
    </cfRule>
  </conditionalFormatting>
  <pageMargins left="0.25" right="0.25" top="0.75" bottom="0.75" header="0.3" footer="0.3"/>
  <pageSetup scale="37"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E9FBD-932C-4B06-979D-87B6F6E43698}">
  <sheetPr codeName="Sheet84">
    <pageSetUpPr fitToPage="1"/>
  </sheetPr>
  <dimension ref="A1:Y63"/>
  <sheetViews>
    <sheetView showGridLines="0" topLeftCell="A20" zoomScale="60" zoomScaleNormal="60" workbookViewId="0">
      <selection sqref="A1:Y63"/>
    </sheetView>
  </sheetViews>
  <sheetFormatPr defaultColWidth="9.140625" defaultRowHeight="15" x14ac:dyDescent="0.25"/>
  <cols>
    <col min="1" max="1" width="3.42578125" style="58" customWidth="1"/>
    <col min="2" max="2" width="18.42578125" style="58" bestFit="1" customWidth="1"/>
    <col min="3" max="3" width="65.140625"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8" width="12" style="58" customWidth="1"/>
    <col min="19" max="19" width="13" style="58" bestFit="1"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8.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110242</v>
      </c>
      <c r="L7" s="1542" t="s">
        <v>1681</v>
      </c>
      <c r="M7" s="1542"/>
      <c r="N7" s="1542"/>
      <c r="O7" s="1543" t="s">
        <v>3014</v>
      </c>
      <c r="P7" s="1578"/>
      <c r="Q7" s="1578"/>
      <c r="R7" s="1578"/>
      <c r="S7" s="578">
        <v>2.0537000000000001</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SUM(U15:U53)</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SUM(K15:K85)</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thickTop="1" x14ac:dyDescent="0.25">
      <c r="B15" s="715" t="s">
        <v>2991</v>
      </c>
      <c r="C15" s="716" t="s">
        <v>3015</v>
      </c>
      <c r="D15" s="600">
        <v>2</v>
      </c>
      <c r="E15" s="601">
        <v>1</v>
      </c>
      <c r="F15" s="929" t="s">
        <v>1747</v>
      </c>
      <c r="G15" s="601">
        <v>30.5</v>
      </c>
      <c r="H15" s="602">
        <v>110</v>
      </c>
      <c r="I15" s="601">
        <v>11.28</v>
      </c>
      <c r="J15" s="616">
        <f t="shared" ref="J15:J46" si="1">$S$7*I15</f>
        <v>23.165735999999999</v>
      </c>
      <c r="K15" s="1002"/>
      <c r="L15" s="1003"/>
      <c r="M15" s="1003"/>
      <c r="N15" s="1003"/>
      <c r="O15" s="1003"/>
      <c r="P15" s="1003"/>
      <c r="Q15" s="1003"/>
      <c r="R15" s="1003"/>
      <c r="S15" s="1004"/>
      <c r="T15" s="420">
        <f>SUM(K15:S15)</f>
        <v>0</v>
      </c>
      <c r="U15" s="334">
        <f t="shared" ref="U15:U46" si="2">T15*I15</f>
        <v>0</v>
      </c>
      <c r="V15" s="26">
        <f t="shared" ref="V15:V46" si="3">U15*$S$7</f>
        <v>0</v>
      </c>
      <c r="W15" s="1595" t="s">
        <v>1695</v>
      </c>
      <c r="X15" s="1596"/>
    </row>
    <row r="16" spans="1:25" ht="19.5" customHeight="1" x14ac:dyDescent="0.25">
      <c r="B16" s="592" t="s">
        <v>2993</v>
      </c>
      <c r="C16" s="570" t="s">
        <v>3016</v>
      </c>
      <c r="D16" s="565">
        <v>2</v>
      </c>
      <c r="E16" s="567">
        <v>1.75</v>
      </c>
      <c r="F16" s="930" t="s">
        <v>1747</v>
      </c>
      <c r="G16" s="567">
        <v>33.549999999999997</v>
      </c>
      <c r="H16" s="566">
        <v>112</v>
      </c>
      <c r="I16" s="567">
        <v>11.47</v>
      </c>
      <c r="J16" s="568">
        <f t="shared" si="1"/>
        <v>23.555939000000002</v>
      </c>
      <c r="K16" s="995"/>
      <c r="L16" s="964"/>
      <c r="M16" s="964"/>
      <c r="N16" s="964"/>
      <c r="O16" s="964"/>
      <c r="P16" s="964"/>
      <c r="Q16" s="964"/>
      <c r="R16" s="964"/>
      <c r="S16" s="996"/>
      <c r="T16" s="55">
        <f t="shared" ref="T16:T46" si="4">SUM(K16:S16)</f>
        <v>0</v>
      </c>
      <c r="U16" s="326">
        <f t="shared" si="2"/>
        <v>0</v>
      </c>
      <c r="V16" s="13">
        <f t="shared" si="3"/>
        <v>0</v>
      </c>
      <c r="W16" s="1574"/>
      <c r="X16" s="1575"/>
    </row>
    <row r="17" spans="2:24" ht="19.5" customHeight="1" x14ac:dyDescent="0.25">
      <c r="B17" s="593" t="s">
        <v>3017</v>
      </c>
      <c r="C17" s="570" t="s">
        <v>3018</v>
      </c>
      <c r="D17" s="565">
        <v>2</v>
      </c>
      <c r="E17" s="567">
        <v>1</v>
      </c>
      <c r="F17" s="930" t="s">
        <v>1747</v>
      </c>
      <c r="G17" s="567">
        <v>26.67</v>
      </c>
      <c r="H17" s="566">
        <v>108</v>
      </c>
      <c r="I17" s="567">
        <v>4.76</v>
      </c>
      <c r="J17" s="568">
        <f t="shared" si="1"/>
        <v>9.7756120000000006</v>
      </c>
      <c r="K17" s="995"/>
      <c r="L17" s="964"/>
      <c r="M17" s="964"/>
      <c r="N17" s="964"/>
      <c r="O17" s="964"/>
      <c r="P17" s="964"/>
      <c r="Q17" s="964"/>
      <c r="R17" s="964"/>
      <c r="S17" s="996"/>
      <c r="T17" s="55">
        <f t="shared" si="4"/>
        <v>0</v>
      </c>
      <c r="U17" s="326">
        <f t="shared" si="2"/>
        <v>0</v>
      </c>
      <c r="V17" s="13">
        <f t="shared" si="3"/>
        <v>0</v>
      </c>
      <c r="W17" s="1574"/>
      <c r="X17" s="1575"/>
    </row>
    <row r="18" spans="2:24" ht="19.5" customHeight="1" x14ac:dyDescent="0.25">
      <c r="B18" s="593" t="s">
        <v>3019</v>
      </c>
      <c r="C18" s="570" t="s">
        <v>3020</v>
      </c>
      <c r="D18" s="565">
        <v>1.5</v>
      </c>
      <c r="E18" s="567">
        <v>1</v>
      </c>
      <c r="F18" s="930" t="s">
        <v>1747</v>
      </c>
      <c r="G18" s="567">
        <v>28.83</v>
      </c>
      <c r="H18" s="566">
        <v>120</v>
      </c>
      <c r="I18" s="567">
        <v>9.43</v>
      </c>
      <c r="J18" s="568">
        <f t="shared" si="1"/>
        <v>19.366391</v>
      </c>
      <c r="K18" s="995"/>
      <c r="L18" s="964"/>
      <c r="M18" s="964"/>
      <c r="N18" s="964"/>
      <c r="O18" s="964"/>
      <c r="P18" s="964"/>
      <c r="Q18" s="964"/>
      <c r="R18" s="964"/>
      <c r="S18" s="996"/>
      <c r="T18" s="55">
        <f t="shared" si="4"/>
        <v>0</v>
      </c>
      <c r="U18" s="326">
        <f t="shared" si="2"/>
        <v>0</v>
      </c>
      <c r="V18" s="13">
        <f t="shared" si="3"/>
        <v>0</v>
      </c>
      <c r="W18" s="1574"/>
      <c r="X18" s="1575"/>
    </row>
    <row r="19" spans="2:24" ht="19.5" customHeight="1" x14ac:dyDescent="0.25">
      <c r="B19" s="593" t="s">
        <v>3021</v>
      </c>
      <c r="C19" s="570" t="s">
        <v>3022</v>
      </c>
      <c r="D19" s="565">
        <v>1.5</v>
      </c>
      <c r="E19" s="567">
        <v>1</v>
      </c>
      <c r="F19" s="930" t="s">
        <v>1747</v>
      </c>
      <c r="G19" s="567">
        <v>31.02</v>
      </c>
      <c r="H19" s="566">
        <v>110</v>
      </c>
      <c r="I19" s="567">
        <v>7.33</v>
      </c>
      <c r="J19" s="568">
        <f t="shared" si="1"/>
        <v>15.053621000000001</v>
      </c>
      <c r="K19" s="995"/>
      <c r="L19" s="964"/>
      <c r="M19" s="964"/>
      <c r="N19" s="964"/>
      <c r="O19" s="964"/>
      <c r="P19" s="964"/>
      <c r="Q19" s="964"/>
      <c r="R19" s="964"/>
      <c r="S19" s="996"/>
      <c r="T19" s="55">
        <f t="shared" si="4"/>
        <v>0</v>
      </c>
      <c r="U19" s="326">
        <f t="shared" si="2"/>
        <v>0</v>
      </c>
      <c r="V19" s="13">
        <f t="shared" si="3"/>
        <v>0</v>
      </c>
      <c r="W19" s="1574"/>
      <c r="X19" s="1575"/>
    </row>
    <row r="20" spans="2:24" ht="19.5" customHeight="1" x14ac:dyDescent="0.25">
      <c r="B20" s="593" t="s">
        <v>3023</v>
      </c>
      <c r="C20" s="570" t="s">
        <v>3024</v>
      </c>
      <c r="D20" s="565">
        <v>2</v>
      </c>
      <c r="E20" s="567">
        <v>1.25</v>
      </c>
      <c r="F20" s="930" t="s">
        <v>1747</v>
      </c>
      <c r="G20" s="567">
        <v>36.69</v>
      </c>
      <c r="H20" s="566">
        <v>130</v>
      </c>
      <c r="I20" s="567">
        <v>10.26</v>
      </c>
      <c r="J20" s="568">
        <f t="shared" si="1"/>
        <v>21.070962000000002</v>
      </c>
      <c r="K20" s="995"/>
      <c r="L20" s="964"/>
      <c r="M20" s="964"/>
      <c r="N20" s="964"/>
      <c r="O20" s="964"/>
      <c r="P20" s="964"/>
      <c r="Q20" s="964"/>
      <c r="R20" s="964"/>
      <c r="S20" s="996"/>
      <c r="T20" s="55">
        <f t="shared" si="4"/>
        <v>0</v>
      </c>
      <c r="U20" s="326">
        <f t="shared" si="2"/>
        <v>0</v>
      </c>
      <c r="V20" s="13">
        <f t="shared" si="3"/>
        <v>0</v>
      </c>
      <c r="W20" s="1574"/>
      <c r="X20" s="1575"/>
    </row>
    <row r="21" spans="2:24" ht="19.5" customHeight="1" x14ac:dyDescent="0.25">
      <c r="B21" s="593" t="s">
        <v>3025</v>
      </c>
      <c r="C21" s="570" t="s">
        <v>3026</v>
      </c>
      <c r="D21" s="565">
        <v>1</v>
      </c>
      <c r="E21" s="567">
        <v>1</v>
      </c>
      <c r="F21" s="930" t="s">
        <v>1747</v>
      </c>
      <c r="G21" s="567">
        <v>32</v>
      </c>
      <c r="H21" s="566">
        <v>211</v>
      </c>
      <c r="I21" s="567">
        <v>3.17</v>
      </c>
      <c r="J21" s="568">
        <f t="shared" si="1"/>
        <v>6.5102289999999998</v>
      </c>
      <c r="K21" s="995"/>
      <c r="L21" s="964"/>
      <c r="M21" s="964"/>
      <c r="N21" s="964"/>
      <c r="O21" s="964"/>
      <c r="P21" s="964"/>
      <c r="Q21" s="964"/>
      <c r="R21" s="964"/>
      <c r="S21" s="996"/>
      <c r="T21" s="55">
        <f t="shared" si="4"/>
        <v>0</v>
      </c>
      <c r="U21" s="326">
        <f t="shared" si="2"/>
        <v>0</v>
      </c>
      <c r="V21" s="13">
        <f t="shared" si="3"/>
        <v>0</v>
      </c>
      <c r="W21" s="1574"/>
      <c r="X21" s="1575"/>
    </row>
    <row r="22" spans="2:24" ht="19.5" customHeight="1" x14ac:dyDescent="0.25">
      <c r="B22" s="593" t="s">
        <v>2995</v>
      </c>
      <c r="C22" s="570" t="s">
        <v>2996</v>
      </c>
      <c r="D22" s="565">
        <v>2</v>
      </c>
      <c r="E22" s="567">
        <v>1.25</v>
      </c>
      <c r="F22" s="930" t="s">
        <v>1747</v>
      </c>
      <c r="G22" s="567">
        <v>31.25</v>
      </c>
      <c r="H22" s="566">
        <v>110</v>
      </c>
      <c r="I22" s="567">
        <v>6.55</v>
      </c>
      <c r="J22" s="568">
        <f t="shared" si="1"/>
        <v>13.451734999999999</v>
      </c>
      <c r="K22" s="995"/>
      <c r="L22" s="964"/>
      <c r="M22" s="964"/>
      <c r="N22" s="964"/>
      <c r="O22" s="964"/>
      <c r="P22" s="964"/>
      <c r="Q22" s="964"/>
      <c r="R22" s="964"/>
      <c r="S22" s="996"/>
      <c r="T22" s="55">
        <f t="shared" si="4"/>
        <v>0</v>
      </c>
      <c r="U22" s="326">
        <f t="shared" si="2"/>
        <v>0</v>
      </c>
      <c r="V22" s="13">
        <f t="shared" si="3"/>
        <v>0</v>
      </c>
      <c r="W22" s="1574"/>
      <c r="X22" s="1575"/>
    </row>
    <row r="23" spans="2:24" ht="19.5" customHeight="1" x14ac:dyDescent="0.25">
      <c r="B23" s="593" t="s">
        <v>3027</v>
      </c>
      <c r="C23" s="570" t="s">
        <v>3028</v>
      </c>
      <c r="D23" s="565">
        <v>1</v>
      </c>
      <c r="E23" s="567">
        <v>0.5</v>
      </c>
      <c r="F23" s="930" t="s">
        <v>1747</v>
      </c>
      <c r="G23" s="567">
        <v>31.25</v>
      </c>
      <c r="H23" s="566">
        <v>221</v>
      </c>
      <c r="I23" s="567">
        <v>5.22</v>
      </c>
      <c r="J23" s="568">
        <f t="shared" si="1"/>
        <v>10.720314</v>
      </c>
      <c r="K23" s="995"/>
      <c r="L23" s="964"/>
      <c r="M23" s="964"/>
      <c r="N23" s="964"/>
      <c r="O23" s="964"/>
      <c r="P23" s="964"/>
      <c r="Q23" s="964"/>
      <c r="R23" s="964"/>
      <c r="S23" s="996"/>
      <c r="T23" s="55">
        <f t="shared" si="4"/>
        <v>0</v>
      </c>
      <c r="U23" s="326">
        <f t="shared" si="2"/>
        <v>0</v>
      </c>
      <c r="V23" s="13">
        <f t="shared" si="3"/>
        <v>0</v>
      </c>
      <c r="W23" s="1574"/>
      <c r="X23" s="1575"/>
    </row>
    <row r="24" spans="2:24" ht="19.5" customHeight="1" x14ac:dyDescent="0.25">
      <c r="B24" s="592">
        <v>62001</v>
      </c>
      <c r="C24" s="570" t="s">
        <v>3008</v>
      </c>
      <c r="D24" s="565">
        <v>1</v>
      </c>
      <c r="E24" s="567">
        <v>1</v>
      </c>
      <c r="F24" s="930" t="s">
        <v>1747</v>
      </c>
      <c r="G24" s="567">
        <v>19.75</v>
      </c>
      <c r="H24" s="566">
        <v>144</v>
      </c>
      <c r="I24" s="567">
        <v>7.2</v>
      </c>
      <c r="J24" s="568">
        <f t="shared" si="1"/>
        <v>14.78664</v>
      </c>
      <c r="K24" s="995"/>
      <c r="L24" s="964"/>
      <c r="M24" s="964"/>
      <c r="N24" s="964"/>
      <c r="O24" s="964"/>
      <c r="P24" s="964"/>
      <c r="Q24" s="964"/>
      <c r="R24" s="964"/>
      <c r="S24" s="996"/>
      <c r="T24" s="55">
        <f t="shared" si="4"/>
        <v>0</v>
      </c>
      <c r="U24" s="326">
        <f t="shared" si="2"/>
        <v>0</v>
      </c>
      <c r="V24" s="13">
        <f t="shared" si="3"/>
        <v>0</v>
      </c>
      <c r="W24" s="1574"/>
      <c r="X24" s="1575"/>
    </row>
    <row r="25" spans="2:24" ht="19.5" customHeight="1" x14ac:dyDescent="0.25">
      <c r="B25" s="593">
        <v>62002</v>
      </c>
      <c r="C25" s="570" t="s">
        <v>3029</v>
      </c>
      <c r="D25" s="565">
        <v>1</v>
      </c>
      <c r="E25" s="567">
        <v>2</v>
      </c>
      <c r="F25" s="930" t="s">
        <v>1747</v>
      </c>
      <c r="G25" s="567">
        <v>20.69</v>
      </c>
      <c r="H25" s="566">
        <v>90</v>
      </c>
      <c r="I25" s="567">
        <v>5.63</v>
      </c>
      <c r="J25" s="568">
        <f t="shared" si="1"/>
        <v>11.562331</v>
      </c>
      <c r="K25" s="995"/>
      <c r="L25" s="964"/>
      <c r="M25" s="964"/>
      <c r="N25" s="964"/>
      <c r="O25" s="964"/>
      <c r="P25" s="964"/>
      <c r="Q25" s="964"/>
      <c r="R25" s="964"/>
      <c r="S25" s="996"/>
      <c r="T25" s="55">
        <f t="shared" si="4"/>
        <v>0</v>
      </c>
      <c r="U25" s="326">
        <f t="shared" si="2"/>
        <v>0</v>
      </c>
      <c r="V25" s="13">
        <f t="shared" si="3"/>
        <v>0</v>
      </c>
      <c r="W25" s="1574"/>
      <c r="X25" s="1575"/>
    </row>
    <row r="26" spans="2:24" ht="19.5" customHeight="1" x14ac:dyDescent="0.25">
      <c r="B26" s="593">
        <v>52222</v>
      </c>
      <c r="C26" s="570" t="s">
        <v>3030</v>
      </c>
      <c r="D26" s="565">
        <v>2</v>
      </c>
      <c r="E26" s="567">
        <v>2</v>
      </c>
      <c r="F26" s="930">
        <v>0.125</v>
      </c>
      <c r="G26" s="567">
        <v>30.28</v>
      </c>
      <c r="H26" s="566">
        <v>96</v>
      </c>
      <c r="I26" s="567">
        <v>8.4700000000000006</v>
      </c>
      <c r="J26" s="568">
        <f t="shared" si="1"/>
        <v>17.394839000000001</v>
      </c>
      <c r="K26" s="995"/>
      <c r="L26" s="964"/>
      <c r="M26" s="964"/>
      <c r="N26" s="964"/>
      <c r="O26" s="964"/>
      <c r="P26" s="964"/>
      <c r="Q26" s="964"/>
      <c r="R26" s="964"/>
      <c r="S26" s="996"/>
      <c r="T26" s="55">
        <f t="shared" si="4"/>
        <v>0</v>
      </c>
      <c r="U26" s="326">
        <f t="shared" si="2"/>
        <v>0</v>
      </c>
      <c r="V26" s="13">
        <f t="shared" si="3"/>
        <v>0</v>
      </c>
      <c r="W26" s="1574"/>
      <c r="X26" s="1575"/>
    </row>
    <row r="27" spans="2:24" ht="19.5" customHeight="1" x14ac:dyDescent="0.25">
      <c r="B27" s="593">
        <v>52223</v>
      </c>
      <c r="C27" s="570" t="s">
        <v>3031</v>
      </c>
      <c r="D27" s="565">
        <v>2</v>
      </c>
      <c r="E27" s="567">
        <v>2</v>
      </c>
      <c r="F27" s="930">
        <v>0.125</v>
      </c>
      <c r="G27" s="567">
        <v>30.28</v>
      </c>
      <c r="H27" s="566">
        <v>96</v>
      </c>
      <c r="I27" s="567">
        <v>6</v>
      </c>
      <c r="J27" s="568">
        <f t="shared" si="1"/>
        <v>12.3222</v>
      </c>
      <c r="K27" s="995"/>
      <c r="L27" s="964"/>
      <c r="M27" s="964"/>
      <c r="N27" s="964"/>
      <c r="O27" s="964"/>
      <c r="P27" s="964"/>
      <c r="Q27" s="964"/>
      <c r="R27" s="964"/>
      <c r="S27" s="996"/>
      <c r="T27" s="55">
        <f t="shared" si="4"/>
        <v>0</v>
      </c>
      <c r="U27" s="326">
        <f t="shared" si="2"/>
        <v>0</v>
      </c>
      <c r="V27" s="13">
        <f t="shared" si="3"/>
        <v>0</v>
      </c>
      <c r="W27" s="1574"/>
      <c r="X27" s="1575"/>
    </row>
    <row r="28" spans="2:24" ht="19.5" customHeight="1" x14ac:dyDescent="0.25">
      <c r="B28" s="593">
        <v>53201</v>
      </c>
      <c r="C28" s="570" t="s">
        <v>3032</v>
      </c>
      <c r="D28" s="565">
        <v>2</v>
      </c>
      <c r="E28" s="567">
        <v>2</v>
      </c>
      <c r="F28" s="930" t="s">
        <v>1747</v>
      </c>
      <c r="G28" s="567">
        <v>31</v>
      </c>
      <c r="H28" s="566">
        <v>96</v>
      </c>
      <c r="I28" s="567">
        <v>12</v>
      </c>
      <c r="J28" s="568">
        <f t="shared" si="1"/>
        <v>24.644400000000001</v>
      </c>
      <c r="K28" s="995"/>
      <c r="L28" s="964"/>
      <c r="M28" s="964"/>
      <c r="N28" s="964"/>
      <c r="O28" s="964"/>
      <c r="P28" s="964"/>
      <c r="Q28" s="964"/>
      <c r="R28" s="964"/>
      <c r="S28" s="996"/>
      <c r="T28" s="55">
        <f t="shared" si="4"/>
        <v>0</v>
      </c>
      <c r="U28" s="326">
        <f t="shared" si="2"/>
        <v>0</v>
      </c>
      <c r="V28" s="13">
        <f t="shared" si="3"/>
        <v>0</v>
      </c>
      <c r="W28" s="1574"/>
      <c r="X28" s="1575"/>
    </row>
    <row r="29" spans="2:24" ht="19.5" customHeight="1" x14ac:dyDescent="0.25">
      <c r="B29" s="593">
        <v>53208</v>
      </c>
      <c r="C29" s="570" t="s">
        <v>3033</v>
      </c>
      <c r="D29" s="565">
        <v>2</v>
      </c>
      <c r="E29" s="567">
        <v>3</v>
      </c>
      <c r="F29" s="930" t="s">
        <v>1747</v>
      </c>
      <c r="G29" s="567">
        <v>30.98</v>
      </c>
      <c r="H29" s="566">
        <v>79</v>
      </c>
      <c r="I29" s="567">
        <v>9.8800000000000008</v>
      </c>
      <c r="J29" s="568">
        <f t="shared" si="1"/>
        <v>20.290556000000002</v>
      </c>
      <c r="K29" s="995"/>
      <c r="L29" s="964"/>
      <c r="M29" s="964"/>
      <c r="N29" s="964"/>
      <c r="O29" s="964"/>
      <c r="P29" s="964"/>
      <c r="Q29" s="964"/>
      <c r="R29" s="964"/>
      <c r="S29" s="996"/>
      <c r="T29" s="55">
        <f t="shared" si="4"/>
        <v>0</v>
      </c>
      <c r="U29" s="326">
        <f t="shared" si="2"/>
        <v>0</v>
      </c>
      <c r="V29" s="13">
        <f t="shared" si="3"/>
        <v>0</v>
      </c>
      <c r="W29" s="1574"/>
      <c r="X29" s="1575"/>
    </row>
    <row r="30" spans="2:24" ht="19.5" customHeight="1" x14ac:dyDescent="0.25">
      <c r="B30" s="593">
        <v>41009</v>
      </c>
      <c r="C30" s="570" t="s">
        <v>3034</v>
      </c>
      <c r="D30" s="565">
        <v>2</v>
      </c>
      <c r="E30" s="567">
        <v>2</v>
      </c>
      <c r="F30" s="930" t="s">
        <v>1747</v>
      </c>
      <c r="G30" s="567">
        <v>31.25</v>
      </c>
      <c r="H30" s="566">
        <v>113</v>
      </c>
      <c r="I30" s="567">
        <v>14.13</v>
      </c>
      <c r="J30" s="568">
        <f t="shared" si="1"/>
        <v>29.018781000000004</v>
      </c>
      <c r="K30" s="995"/>
      <c r="L30" s="964"/>
      <c r="M30" s="964"/>
      <c r="N30" s="964"/>
      <c r="O30" s="964"/>
      <c r="P30" s="964"/>
      <c r="Q30" s="964"/>
      <c r="R30" s="964"/>
      <c r="S30" s="996"/>
      <c r="T30" s="55">
        <f t="shared" si="4"/>
        <v>0</v>
      </c>
      <c r="U30" s="326">
        <f t="shared" si="2"/>
        <v>0</v>
      </c>
      <c r="V30" s="13">
        <f t="shared" si="3"/>
        <v>0</v>
      </c>
      <c r="W30" s="1574"/>
      <c r="X30" s="1575"/>
    </row>
    <row r="31" spans="2:24" ht="19.5" customHeight="1" x14ac:dyDescent="0.25">
      <c r="B31" s="593">
        <v>41005</v>
      </c>
      <c r="C31" s="570" t="s">
        <v>3035</v>
      </c>
      <c r="D31" s="565">
        <v>2</v>
      </c>
      <c r="E31" s="567">
        <v>2</v>
      </c>
      <c r="F31" s="930" t="s">
        <v>1747</v>
      </c>
      <c r="G31" s="567">
        <v>31.25</v>
      </c>
      <c r="H31" s="566">
        <v>113</v>
      </c>
      <c r="I31" s="567">
        <v>14.13</v>
      </c>
      <c r="J31" s="568">
        <f t="shared" si="1"/>
        <v>29.018781000000004</v>
      </c>
      <c r="K31" s="995"/>
      <c r="L31" s="964"/>
      <c r="M31" s="964"/>
      <c r="N31" s="964"/>
      <c r="O31" s="964"/>
      <c r="P31" s="964"/>
      <c r="Q31" s="964"/>
      <c r="R31" s="964"/>
      <c r="S31" s="996"/>
      <c r="T31" s="55">
        <f t="shared" si="4"/>
        <v>0</v>
      </c>
      <c r="U31" s="326">
        <f t="shared" si="2"/>
        <v>0</v>
      </c>
      <c r="V31" s="13">
        <f t="shared" si="3"/>
        <v>0</v>
      </c>
      <c r="W31" s="1574"/>
      <c r="X31" s="1575"/>
    </row>
    <row r="32" spans="2:24" ht="19.5" customHeight="1" x14ac:dyDescent="0.25">
      <c r="B32" s="593">
        <v>41832</v>
      </c>
      <c r="C32" s="570" t="s">
        <v>3036</v>
      </c>
      <c r="D32" s="565">
        <v>2</v>
      </c>
      <c r="E32" s="567">
        <v>3.5</v>
      </c>
      <c r="F32" s="930" t="s">
        <v>1747</v>
      </c>
      <c r="G32" s="567">
        <v>31.75</v>
      </c>
      <c r="H32" s="566">
        <v>84</v>
      </c>
      <c r="I32" s="567">
        <v>5.07</v>
      </c>
      <c r="J32" s="568">
        <f t="shared" si="1"/>
        <v>10.412259000000001</v>
      </c>
      <c r="K32" s="995"/>
      <c r="L32" s="964"/>
      <c r="M32" s="964"/>
      <c r="N32" s="964"/>
      <c r="O32" s="964"/>
      <c r="P32" s="964"/>
      <c r="Q32" s="964"/>
      <c r="R32" s="964"/>
      <c r="S32" s="996"/>
      <c r="T32" s="55">
        <f t="shared" si="4"/>
        <v>0</v>
      </c>
      <c r="U32" s="326">
        <f t="shared" si="2"/>
        <v>0</v>
      </c>
      <c r="V32" s="13">
        <f t="shared" si="3"/>
        <v>0</v>
      </c>
      <c r="W32" s="1574"/>
      <c r="X32" s="1575"/>
    </row>
    <row r="33" spans="2:24" ht="19.5" customHeight="1" x14ac:dyDescent="0.25">
      <c r="B33" s="593">
        <v>41837</v>
      </c>
      <c r="C33" s="570" t="s">
        <v>3037</v>
      </c>
      <c r="D33" s="565">
        <v>1</v>
      </c>
      <c r="E33" s="567">
        <v>1.5</v>
      </c>
      <c r="F33" s="930" t="s">
        <v>1747</v>
      </c>
      <c r="G33" s="567">
        <v>31.75</v>
      </c>
      <c r="H33" s="566">
        <v>151</v>
      </c>
      <c r="I33" s="567">
        <v>3.65</v>
      </c>
      <c r="J33" s="568">
        <f t="shared" si="1"/>
        <v>7.4960050000000003</v>
      </c>
      <c r="K33" s="995"/>
      <c r="L33" s="964"/>
      <c r="M33" s="964"/>
      <c r="N33" s="964"/>
      <c r="O33" s="964"/>
      <c r="P33" s="964"/>
      <c r="Q33" s="964"/>
      <c r="R33" s="964"/>
      <c r="S33" s="996"/>
      <c r="T33" s="55">
        <f t="shared" si="4"/>
        <v>0</v>
      </c>
      <c r="U33" s="326">
        <f t="shared" si="2"/>
        <v>0</v>
      </c>
      <c r="V33" s="13">
        <f t="shared" si="3"/>
        <v>0</v>
      </c>
      <c r="W33" s="1574"/>
      <c r="X33" s="1575"/>
    </row>
    <row r="34" spans="2:24" ht="19.5" customHeight="1" x14ac:dyDescent="0.25">
      <c r="B34" s="593">
        <v>10101</v>
      </c>
      <c r="C34" s="570" t="s">
        <v>3000</v>
      </c>
      <c r="D34" s="565">
        <v>2</v>
      </c>
      <c r="E34" s="567">
        <v>2</v>
      </c>
      <c r="F34" s="930" t="s">
        <v>1747</v>
      </c>
      <c r="G34" s="567">
        <v>18.260000000000002</v>
      </c>
      <c r="H34" s="566">
        <v>48</v>
      </c>
      <c r="I34" s="567">
        <v>6</v>
      </c>
      <c r="J34" s="568">
        <f t="shared" si="1"/>
        <v>12.3222</v>
      </c>
      <c r="K34" s="995"/>
      <c r="L34" s="964"/>
      <c r="M34" s="964"/>
      <c r="N34" s="964"/>
      <c r="O34" s="964"/>
      <c r="P34" s="964"/>
      <c r="Q34" s="964"/>
      <c r="R34" s="964"/>
      <c r="S34" s="996"/>
      <c r="T34" s="55">
        <f t="shared" si="4"/>
        <v>0</v>
      </c>
      <c r="U34" s="326">
        <f t="shared" si="2"/>
        <v>0</v>
      </c>
      <c r="V34" s="13">
        <f t="shared" si="3"/>
        <v>0</v>
      </c>
      <c r="W34" s="1574"/>
      <c r="X34" s="1575"/>
    </row>
    <row r="35" spans="2:24" ht="19.5" customHeight="1" x14ac:dyDescent="0.25">
      <c r="B35" s="593">
        <v>10102</v>
      </c>
      <c r="C35" s="570" t="s">
        <v>3001</v>
      </c>
      <c r="D35" s="565">
        <v>2</v>
      </c>
      <c r="E35" s="567">
        <v>2</v>
      </c>
      <c r="F35" s="930" t="s">
        <v>1747</v>
      </c>
      <c r="G35" s="567">
        <v>19.25</v>
      </c>
      <c r="H35" s="566">
        <v>48</v>
      </c>
      <c r="I35" s="567">
        <v>4.4400000000000004</v>
      </c>
      <c r="J35" s="568">
        <f t="shared" si="1"/>
        <v>9.1184280000000015</v>
      </c>
      <c r="K35" s="995"/>
      <c r="L35" s="964"/>
      <c r="M35" s="964"/>
      <c r="N35" s="964"/>
      <c r="O35" s="964"/>
      <c r="P35" s="964"/>
      <c r="Q35" s="964"/>
      <c r="R35" s="964"/>
      <c r="S35" s="996"/>
      <c r="T35" s="55">
        <f t="shared" si="4"/>
        <v>0</v>
      </c>
      <c r="U35" s="326">
        <f t="shared" si="2"/>
        <v>0</v>
      </c>
      <c r="V35" s="13">
        <f t="shared" si="3"/>
        <v>0</v>
      </c>
      <c r="W35" s="1574"/>
      <c r="X35" s="1575"/>
    </row>
    <row r="36" spans="2:24" ht="19.5" customHeight="1" x14ac:dyDescent="0.25">
      <c r="B36" s="593">
        <v>10202</v>
      </c>
      <c r="C36" s="570" t="s">
        <v>3038</v>
      </c>
      <c r="D36" s="565">
        <v>2</v>
      </c>
      <c r="E36" s="567">
        <v>2</v>
      </c>
      <c r="F36" s="930" t="s">
        <v>1747</v>
      </c>
      <c r="G36" s="567">
        <v>15.64</v>
      </c>
      <c r="H36" s="566">
        <v>48</v>
      </c>
      <c r="I36" s="567">
        <v>2.23</v>
      </c>
      <c r="J36" s="568">
        <f t="shared" si="1"/>
        <v>4.5797509999999999</v>
      </c>
      <c r="K36" s="995"/>
      <c r="L36" s="964"/>
      <c r="M36" s="964"/>
      <c r="N36" s="964"/>
      <c r="O36" s="964"/>
      <c r="P36" s="964"/>
      <c r="Q36" s="964"/>
      <c r="R36" s="964"/>
      <c r="S36" s="996"/>
      <c r="T36" s="55">
        <f t="shared" si="4"/>
        <v>0</v>
      </c>
      <c r="U36" s="326">
        <f t="shared" si="2"/>
        <v>0</v>
      </c>
      <c r="V36" s="13">
        <f t="shared" si="3"/>
        <v>0</v>
      </c>
      <c r="W36" s="1574"/>
      <c r="X36" s="1575"/>
    </row>
    <row r="37" spans="2:24" ht="19.5" customHeight="1" x14ac:dyDescent="0.25">
      <c r="B37" s="593">
        <v>10206</v>
      </c>
      <c r="C37" s="570" t="s">
        <v>3039</v>
      </c>
      <c r="D37" s="565">
        <v>2</v>
      </c>
      <c r="E37" s="567">
        <v>2</v>
      </c>
      <c r="F37" s="930" t="s">
        <v>1747</v>
      </c>
      <c r="G37" s="567">
        <v>16.239999999999998</v>
      </c>
      <c r="H37" s="566">
        <v>48</v>
      </c>
      <c r="I37" s="567">
        <v>2.23</v>
      </c>
      <c r="J37" s="568">
        <f t="shared" si="1"/>
        <v>4.5797509999999999</v>
      </c>
      <c r="K37" s="995"/>
      <c r="L37" s="964"/>
      <c r="M37" s="964"/>
      <c r="N37" s="964"/>
      <c r="O37" s="964"/>
      <c r="P37" s="964"/>
      <c r="Q37" s="964"/>
      <c r="R37" s="964"/>
      <c r="S37" s="996"/>
      <c r="T37" s="55">
        <f t="shared" si="4"/>
        <v>0</v>
      </c>
      <c r="U37" s="326">
        <f t="shared" si="2"/>
        <v>0</v>
      </c>
      <c r="V37" s="13">
        <f t="shared" si="3"/>
        <v>0</v>
      </c>
      <c r="W37" s="1574"/>
      <c r="X37" s="1575"/>
    </row>
    <row r="38" spans="2:24" ht="19.5" customHeight="1" x14ac:dyDescent="0.25">
      <c r="B38" s="593">
        <v>10292</v>
      </c>
      <c r="C38" s="570" t="s">
        <v>3040</v>
      </c>
      <c r="D38" s="565">
        <v>2</v>
      </c>
      <c r="E38" s="567">
        <v>2</v>
      </c>
      <c r="F38" s="930" t="s">
        <v>1747</v>
      </c>
      <c r="G38" s="567">
        <v>13.69</v>
      </c>
      <c r="H38" s="566">
        <v>48</v>
      </c>
      <c r="I38" s="567">
        <v>2.23</v>
      </c>
      <c r="J38" s="568">
        <f t="shared" si="1"/>
        <v>4.5797509999999999</v>
      </c>
      <c r="K38" s="995"/>
      <c r="L38" s="964"/>
      <c r="M38" s="964"/>
      <c r="N38" s="964"/>
      <c r="O38" s="964"/>
      <c r="P38" s="964"/>
      <c r="Q38" s="964"/>
      <c r="R38" s="964"/>
      <c r="S38" s="996"/>
      <c r="T38" s="55">
        <f t="shared" si="4"/>
        <v>0</v>
      </c>
      <c r="U38" s="326">
        <f t="shared" si="2"/>
        <v>0</v>
      </c>
      <c r="V38" s="13">
        <f t="shared" si="3"/>
        <v>0</v>
      </c>
      <c r="W38" s="1574"/>
      <c r="X38" s="1575"/>
    </row>
    <row r="39" spans="2:24" ht="19.5" customHeight="1" x14ac:dyDescent="0.25">
      <c r="B39" s="593">
        <v>70013</v>
      </c>
      <c r="C39" s="570" t="s">
        <v>3041</v>
      </c>
      <c r="D39" s="565">
        <v>2</v>
      </c>
      <c r="E39" s="567">
        <v>2</v>
      </c>
      <c r="F39" s="930" t="s">
        <v>1747</v>
      </c>
      <c r="G39" s="567">
        <v>21.78</v>
      </c>
      <c r="H39" s="566">
        <v>72</v>
      </c>
      <c r="I39" s="567">
        <v>3.92</v>
      </c>
      <c r="J39" s="568">
        <f t="shared" si="1"/>
        <v>8.0505040000000001</v>
      </c>
      <c r="K39" s="995"/>
      <c r="L39" s="964"/>
      <c r="M39" s="964"/>
      <c r="N39" s="964"/>
      <c r="O39" s="964"/>
      <c r="P39" s="964"/>
      <c r="Q39" s="964"/>
      <c r="R39" s="964"/>
      <c r="S39" s="996"/>
      <c r="T39" s="55">
        <f t="shared" si="4"/>
        <v>0</v>
      </c>
      <c r="U39" s="326">
        <f t="shared" si="2"/>
        <v>0</v>
      </c>
      <c r="V39" s="13">
        <f t="shared" si="3"/>
        <v>0</v>
      </c>
      <c r="W39" s="1574"/>
      <c r="X39" s="1575"/>
    </row>
    <row r="40" spans="2:24" ht="19.5" customHeight="1" x14ac:dyDescent="0.25">
      <c r="B40" s="593">
        <v>70015</v>
      </c>
      <c r="C40" s="570" t="s">
        <v>3042</v>
      </c>
      <c r="D40" s="565">
        <v>2</v>
      </c>
      <c r="E40" s="567">
        <v>2</v>
      </c>
      <c r="F40" s="930" t="s">
        <v>1747</v>
      </c>
      <c r="G40" s="567">
        <v>23.67</v>
      </c>
      <c r="H40" s="566">
        <v>72</v>
      </c>
      <c r="I40" s="567">
        <v>4.5</v>
      </c>
      <c r="J40" s="568">
        <f t="shared" si="1"/>
        <v>9.2416499999999999</v>
      </c>
      <c r="K40" s="995"/>
      <c r="L40" s="964"/>
      <c r="M40" s="964"/>
      <c r="N40" s="964"/>
      <c r="O40" s="964"/>
      <c r="P40" s="964"/>
      <c r="Q40" s="964"/>
      <c r="R40" s="964"/>
      <c r="S40" s="996"/>
      <c r="T40" s="55">
        <f t="shared" si="4"/>
        <v>0</v>
      </c>
      <c r="U40" s="326">
        <f t="shared" si="2"/>
        <v>0</v>
      </c>
      <c r="V40" s="13">
        <f t="shared" si="3"/>
        <v>0</v>
      </c>
      <c r="W40" s="1574"/>
      <c r="X40" s="1575"/>
    </row>
    <row r="41" spans="2:24" ht="19.5" customHeight="1" x14ac:dyDescent="0.25">
      <c r="B41" s="593">
        <v>70076</v>
      </c>
      <c r="C41" s="570" t="s">
        <v>3043</v>
      </c>
      <c r="D41" s="565">
        <v>2</v>
      </c>
      <c r="E41" s="567">
        <v>2</v>
      </c>
      <c r="F41" s="930" t="s">
        <v>1747</v>
      </c>
      <c r="G41" s="567">
        <v>22.45</v>
      </c>
      <c r="H41" s="566">
        <v>72</v>
      </c>
      <c r="I41" s="567">
        <v>3.34</v>
      </c>
      <c r="J41" s="568">
        <f t="shared" si="1"/>
        <v>6.8593580000000003</v>
      </c>
      <c r="K41" s="995"/>
      <c r="L41" s="964"/>
      <c r="M41" s="964"/>
      <c r="N41" s="964"/>
      <c r="O41" s="964"/>
      <c r="P41" s="964"/>
      <c r="Q41" s="964"/>
      <c r="R41" s="964"/>
      <c r="S41" s="996"/>
      <c r="T41" s="55">
        <f t="shared" si="4"/>
        <v>0</v>
      </c>
      <c r="U41" s="326">
        <f t="shared" si="2"/>
        <v>0</v>
      </c>
      <c r="V41" s="13">
        <f t="shared" si="3"/>
        <v>0</v>
      </c>
      <c r="W41" s="1574"/>
      <c r="X41" s="1575"/>
    </row>
    <row r="42" spans="2:24" ht="19.5" customHeight="1" x14ac:dyDescent="0.25">
      <c r="B42" s="593">
        <v>70080</v>
      </c>
      <c r="C42" s="570" t="s">
        <v>3044</v>
      </c>
      <c r="D42" s="565">
        <v>2</v>
      </c>
      <c r="E42" s="567">
        <v>2</v>
      </c>
      <c r="F42" s="930" t="s">
        <v>1747</v>
      </c>
      <c r="G42" s="567">
        <v>22.67</v>
      </c>
      <c r="H42" s="566">
        <v>72</v>
      </c>
      <c r="I42" s="567">
        <v>3.34</v>
      </c>
      <c r="J42" s="568">
        <f t="shared" si="1"/>
        <v>6.8593580000000003</v>
      </c>
      <c r="K42" s="995"/>
      <c r="L42" s="964"/>
      <c r="M42" s="964"/>
      <c r="N42" s="964"/>
      <c r="O42" s="964"/>
      <c r="P42" s="964"/>
      <c r="Q42" s="964"/>
      <c r="R42" s="964"/>
      <c r="S42" s="996"/>
      <c r="T42" s="55">
        <f t="shared" si="4"/>
        <v>0</v>
      </c>
      <c r="U42" s="326">
        <f t="shared" si="2"/>
        <v>0</v>
      </c>
      <c r="V42" s="13">
        <f t="shared" si="3"/>
        <v>0</v>
      </c>
      <c r="W42" s="1574"/>
      <c r="X42" s="1575"/>
    </row>
    <row r="43" spans="2:24" ht="19.5" customHeight="1" x14ac:dyDescent="0.25">
      <c r="B43" s="593">
        <v>70081</v>
      </c>
      <c r="C43" s="570" t="s">
        <v>3045</v>
      </c>
      <c r="D43" s="565">
        <v>2</v>
      </c>
      <c r="E43" s="567">
        <v>2</v>
      </c>
      <c r="F43" s="930" t="s">
        <v>1747</v>
      </c>
      <c r="G43" s="567">
        <v>23.13</v>
      </c>
      <c r="H43" s="566">
        <v>72</v>
      </c>
      <c r="I43" s="567">
        <v>3.34</v>
      </c>
      <c r="J43" s="568">
        <f t="shared" si="1"/>
        <v>6.8593580000000003</v>
      </c>
      <c r="K43" s="995"/>
      <c r="L43" s="964"/>
      <c r="M43" s="964"/>
      <c r="N43" s="964"/>
      <c r="O43" s="964"/>
      <c r="P43" s="964"/>
      <c r="Q43" s="964"/>
      <c r="R43" s="964"/>
      <c r="S43" s="996"/>
      <c r="T43" s="55">
        <f t="shared" si="4"/>
        <v>0</v>
      </c>
      <c r="U43" s="326">
        <f t="shared" si="2"/>
        <v>0</v>
      </c>
      <c r="V43" s="13">
        <f t="shared" si="3"/>
        <v>0</v>
      </c>
      <c r="W43" s="1574"/>
      <c r="X43" s="1575"/>
    </row>
    <row r="44" spans="2:24" ht="19.5" customHeight="1" x14ac:dyDescent="0.25">
      <c r="B44" s="593">
        <v>74076</v>
      </c>
      <c r="C44" s="570" t="s">
        <v>3046</v>
      </c>
      <c r="D44" s="565">
        <v>2</v>
      </c>
      <c r="E44" s="567">
        <v>2</v>
      </c>
      <c r="F44" s="930" t="s">
        <v>1747</v>
      </c>
      <c r="G44" s="567">
        <v>22.45</v>
      </c>
      <c r="H44" s="566">
        <v>72</v>
      </c>
      <c r="I44" s="567">
        <v>4.5</v>
      </c>
      <c r="J44" s="568">
        <f t="shared" si="1"/>
        <v>9.2416499999999999</v>
      </c>
      <c r="K44" s="995"/>
      <c r="L44" s="964"/>
      <c r="M44" s="964"/>
      <c r="N44" s="964"/>
      <c r="O44" s="964"/>
      <c r="P44" s="964"/>
      <c r="Q44" s="964"/>
      <c r="R44" s="964"/>
      <c r="S44" s="996"/>
      <c r="T44" s="55">
        <f t="shared" si="4"/>
        <v>0</v>
      </c>
      <c r="U44" s="326">
        <f t="shared" si="2"/>
        <v>0</v>
      </c>
      <c r="V44" s="13">
        <f t="shared" si="3"/>
        <v>0</v>
      </c>
      <c r="W44" s="1574"/>
      <c r="X44" s="1575"/>
    </row>
    <row r="45" spans="2:24" ht="19.5" customHeight="1" x14ac:dyDescent="0.25">
      <c r="B45" s="593">
        <v>53206</v>
      </c>
      <c r="C45" s="570" t="s">
        <v>3007</v>
      </c>
      <c r="D45" s="565">
        <v>2</v>
      </c>
      <c r="E45" s="567">
        <v>2</v>
      </c>
      <c r="F45" s="930" t="s">
        <v>1747</v>
      </c>
      <c r="G45" s="567">
        <v>31</v>
      </c>
      <c r="H45" s="566">
        <v>96</v>
      </c>
      <c r="I45" s="567">
        <v>12</v>
      </c>
      <c r="J45" s="568">
        <f t="shared" si="1"/>
        <v>24.644400000000001</v>
      </c>
      <c r="K45" s="995"/>
      <c r="L45" s="964"/>
      <c r="M45" s="964"/>
      <c r="N45" s="964"/>
      <c r="O45" s="964"/>
      <c r="P45" s="964"/>
      <c r="Q45" s="964"/>
      <c r="R45" s="964"/>
      <c r="S45" s="996"/>
      <c r="T45" s="55">
        <f t="shared" si="4"/>
        <v>0</v>
      </c>
      <c r="U45" s="326">
        <f t="shared" si="2"/>
        <v>0</v>
      </c>
      <c r="V45" s="13">
        <f t="shared" si="3"/>
        <v>0</v>
      </c>
      <c r="W45" s="1574"/>
      <c r="X45" s="1575"/>
    </row>
    <row r="46" spans="2:24" ht="19.5" customHeight="1" x14ac:dyDescent="0.25">
      <c r="B46" s="593">
        <v>70073</v>
      </c>
      <c r="C46" s="570" t="s">
        <v>3047</v>
      </c>
      <c r="D46" s="565">
        <v>1</v>
      </c>
      <c r="E46" s="567">
        <v>1</v>
      </c>
      <c r="F46" s="930" t="s">
        <v>1747</v>
      </c>
      <c r="G46" s="567">
        <v>20.65</v>
      </c>
      <c r="H46" s="566">
        <v>120</v>
      </c>
      <c r="I46" s="567">
        <v>2.78</v>
      </c>
      <c r="J46" s="568">
        <f t="shared" si="1"/>
        <v>5.7092859999999996</v>
      </c>
      <c r="K46" s="995"/>
      <c r="L46" s="964"/>
      <c r="M46" s="964"/>
      <c r="N46" s="964"/>
      <c r="O46" s="964"/>
      <c r="P46" s="964"/>
      <c r="Q46" s="964"/>
      <c r="R46" s="964"/>
      <c r="S46" s="996"/>
      <c r="T46" s="55">
        <f t="shared" si="4"/>
        <v>0</v>
      </c>
      <c r="U46" s="326">
        <f t="shared" si="2"/>
        <v>0</v>
      </c>
      <c r="V46" s="13">
        <f t="shared" si="3"/>
        <v>0</v>
      </c>
      <c r="W46" s="1574"/>
      <c r="X46" s="1575"/>
    </row>
    <row r="47" spans="2:24" ht="19.5" customHeight="1" x14ac:dyDescent="0.25">
      <c r="B47" s="593">
        <v>53212</v>
      </c>
      <c r="C47" s="570" t="s">
        <v>3048</v>
      </c>
      <c r="D47" s="565">
        <v>2</v>
      </c>
      <c r="E47" s="567">
        <v>2.25</v>
      </c>
      <c r="F47" s="930" t="s">
        <v>1747</v>
      </c>
      <c r="G47" s="567">
        <v>26.1</v>
      </c>
      <c r="H47" s="566">
        <v>96</v>
      </c>
      <c r="I47" s="567">
        <v>12</v>
      </c>
      <c r="J47" s="568">
        <f t="shared" ref="J47:J53" si="5">$S$7*I47</f>
        <v>24.644400000000001</v>
      </c>
      <c r="K47" s="995"/>
      <c r="L47" s="964"/>
      <c r="M47" s="964"/>
      <c r="N47" s="964"/>
      <c r="O47" s="964"/>
      <c r="P47" s="964"/>
      <c r="Q47" s="964"/>
      <c r="R47" s="964"/>
      <c r="S47" s="996"/>
      <c r="T47" s="55">
        <f t="shared" ref="T47:T53" si="6">SUM(K47:S47)</f>
        <v>0</v>
      </c>
      <c r="U47" s="326">
        <f t="shared" ref="U47:U53" si="7">T47*I47</f>
        <v>0</v>
      </c>
      <c r="V47" s="13">
        <f t="shared" ref="V47:V53" si="8">U47*$S$7</f>
        <v>0</v>
      </c>
      <c r="W47" s="1574"/>
      <c r="X47" s="1575"/>
    </row>
    <row r="48" spans="2:24" ht="19.5" customHeight="1" x14ac:dyDescent="0.25">
      <c r="B48" s="593">
        <v>62003</v>
      </c>
      <c r="C48" s="570" t="s">
        <v>3049</v>
      </c>
      <c r="D48" s="565">
        <v>2</v>
      </c>
      <c r="E48" s="567">
        <v>2</v>
      </c>
      <c r="F48" s="930" t="s">
        <v>1747</v>
      </c>
      <c r="G48" s="567">
        <v>26.7</v>
      </c>
      <c r="H48" s="566">
        <v>96</v>
      </c>
      <c r="I48" s="567">
        <v>12</v>
      </c>
      <c r="J48" s="568">
        <f t="shared" si="5"/>
        <v>24.644400000000001</v>
      </c>
      <c r="K48" s="995"/>
      <c r="L48" s="964"/>
      <c r="M48" s="964"/>
      <c r="N48" s="964"/>
      <c r="O48" s="964"/>
      <c r="P48" s="964"/>
      <c r="Q48" s="964"/>
      <c r="R48" s="964"/>
      <c r="S48" s="996"/>
      <c r="T48" s="55">
        <f t="shared" si="6"/>
        <v>0</v>
      </c>
      <c r="U48" s="326">
        <f t="shared" si="7"/>
        <v>0</v>
      </c>
      <c r="V48" s="13">
        <f t="shared" si="8"/>
        <v>0</v>
      </c>
      <c r="W48" s="1574"/>
      <c r="X48" s="1575"/>
    </row>
    <row r="49" spans="2:24" ht="19.5" customHeight="1" x14ac:dyDescent="0.25">
      <c r="B49" s="592">
        <v>10218</v>
      </c>
      <c r="C49" s="570" t="s">
        <v>3050</v>
      </c>
      <c r="D49" s="565">
        <v>2</v>
      </c>
      <c r="E49" s="567">
        <v>2</v>
      </c>
      <c r="F49" s="930" t="s">
        <v>1747</v>
      </c>
      <c r="G49" s="567">
        <v>15.31</v>
      </c>
      <c r="H49" s="566">
        <v>48</v>
      </c>
      <c r="I49" s="567">
        <v>2.23</v>
      </c>
      <c r="J49" s="568">
        <f t="shared" si="5"/>
        <v>4.5797509999999999</v>
      </c>
      <c r="K49" s="995"/>
      <c r="L49" s="964"/>
      <c r="M49" s="964"/>
      <c r="N49" s="964"/>
      <c r="O49" s="964"/>
      <c r="P49" s="964"/>
      <c r="Q49" s="964"/>
      <c r="R49" s="964"/>
      <c r="S49" s="996"/>
      <c r="T49" s="55">
        <f t="shared" si="6"/>
        <v>0</v>
      </c>
      <c r="U49" s="326">
        <f t="shared" si="7"/>
        <v>0</v>
      </c>
      <c r="V49" s="13">
        <f t="shared" si="8"/>
        <v>0</v>
      </c>
      <c r="W49" s="1574"/>
      <c r="X49" s="1575"/>
    </row>
    <row r="50" spans="2:24" ht="19.5" customHeight="1" x14ac:dyDescent="0.25">
      <c r="B50" s="593">
        <v>22102</v>
      </c>
      <c r="C50" s="570" t="s">
        <v>3051</v>
      </c>
      <c r="D50" s="565">
        <v>1</v>
      </c>
      <c r="E50" s="567">
        <v>1</v>
      </c>
      <c r="F50" s="930" t="s">
        <v>1747</v>
      </c>
      <c r="G50" s="567">
        <v>31.7</v>
      </c>
      <c r="H50" s="566">
        <v>190</v>
      </c>
      <c r="I50" s="567">
        <v>4.1900000000000004</v>
      </c>
      <c r="J50" s="568">
        <f t="shared" si="5"/>
        <v>8.6050030000000017</v>
      </c>
      <c r="K50" s="995"/>
      <c r="L50" s="964"/>
      <c r="M50" s="964"/>
      <c r="N50" s="964"/>
      <c r="O50" s="964"/>
      <c r="P50" s="964"/>
      <c r="Q50" s="964"/>
      <c r="R50" s="964"/>
      <c r="S50" s="996"/>
      <c r="T50" s="55">
        <f t="shared" si="6"/>
        <v>0</v>
      </c>
      <c r="U50" s="326">
        <f t="shared" si="7"/>
        <v>0</v>
      </c>
      <c r="V50" s="13">
        <f t="shared" si="8"/>
        <v>0</v>
      </c>
      <c r="W50" s="1574"/>
      <c r="X50" s="1575"/>
    </row>
    <row r="51" spans="2:24" ht="19.5" customHeight="1" x14ac:dyDescent="0.25">
      <c r="B51" s="593">
        <v>70112</v>
      </c>
      <c r="C51" s="570" t="s">
        <v>3052</v>
      </c>
      <c r="D51" s="565">
        <v>2</v>
      </c>
      <c r="E51" s="567">
        <v>2</v>
      </c>
      <c r="F51" s="930" t="s">
        <v>1747</v>
      </c>
      <c r="G51" s="567">
        <v>35.5</v>
      </c>
      <c r="H51" s="566">
        <v>108</v>
      </c>
      <c r="I51" s="567">
        <v>10.130000000000001</v>
      </c>
      <c r="J51" s="568">
        <f t="shared" si="5"/>
        <v>20.803981000000004</v>
      </c>
      <c r="K51" s="995"/>
      <c r="L51" s="964"/>
      <c r="M51" s="964"/>
      <c r="N51" s="964"/>
      <c r="O51" s="964"/>
      <c r="P51" s="964"/>
      <c r="Q51" s="964"/>
      <c r="R51" s="964"/>
      <c r="S51" s="996"/>
      <c r="T51" s="55">
        <f t="shared" si="6"/>
        <v>0</v>
      </c>
      <c r="U51" s="326">
        <f t="shared" si="7"/>
        <v>0</v>
      </c>
      <c r="V51" s="13">
        <f t="shared" si="8"/>
        <v>0</v>
      </c>
      <c r="W51" s="1574"/>
      <c r="X51" s="1575"/>
    </row>
    <row r="52" spans="2:24" ht="19.5" customHeight="1" x14ac:dyDescent="0.25">
      <c r="B52" s="592">
        <v>70089</v>
      </c>
      <c r="C52" s="570" t="s">
        <v>3053</v>
      </c>
      <c r="D52" s="565">
        <v>2</v>
      </c>
      <c r="E52" s="567">
        <v>2</v>
      </c>
      <c r="F52" s="930" t="s">
        <v>1747</v>
      </c>
      <c r="G52" s="567">
        <v>24.27</v>
      </c>
      <c r="H52" s="566">
        <v>72</v>
      </c>
      <c r="I52" s="567">
        <v>3.34</v>
      </c>
      <c r="J52" s="568">
        <f t="shared" si="5"/>
        <v>6.8593580000000003</v>
      </c>
      <c r="K52" s="995"/>
      <c r="L52" s="964"/>
      <c r="M52" s="964"/>
      <c r="N52" s="964"/>
      <c r="O52" s="964"/>
      <c r="P52" s="964"/>
      <c r="Q52" s="964"/>
      <c r="R52" s="964"/>
      <c r="S52" s="996"/>
      <c r="T52" s="55">
        <f t="shared" si="6"/>
        <v>0</v>
      </c>
      <c r="U52" s="326">
        <f t="shared" si="7"/>
        <v>0</v>
      </c>
      <c r="V52" s="13">
        <f t="shared" si="8"/>
        <v>0</v>
      </c>
      <c r="W52" s="1574"/>
      <c r="X52" s="1575"/>
    </row>
    <row r="53" spans="2:24" ht="19.5" thickBot="1" x14ac:dyDescent="0.3">
      <c r="B53" s="1119">
        <v>70090</v>
      </c>
      <c r="C53" s="583" t="s">
        <v>3054</v>
      </c>
      <c r="D53" s="584">
        <v>2</v>
      </c>
      <c r="E53" s="587">
        <v>2</v>
      </c>
      <c r="F53" s="931" t="s">
        <v>1747</v>
      </c>
      <c r="G53" s="587">
        <v>24.7</v>
      </c>
      <c r="H53" s="585">
        <v>72</v>
      </c>
      <c r="I53" s="587">
        <v>3.34</v>
      </c>
      <c r="J53" s="588">
        <f t="shared" si="5"/>
        <v>6.8593580000000003</v>
      </c>
      <c r="K53" s="1000"/>
      <c r="L53" s="983"/>
      <c r="M53" s="983"/>
      <c r="N53" s="983"/>
      <c r="O53" s="983"/>
      <c r="P53" s="983"/>
      <c r="Q53" s="983"/>
      <c r="R53" s="983"/>
      <c r="S53" s="1001"/>
      <c r="T53" s="418">
        <f t="shared" si="6"/>
        <v>0</v>
      </c>
      <c r="U53" s="335">
        <f t="shared" si="7"/>
        <v>0</v>
      </c>
      <c r="V53" s="23">
        <f t="shared" si="8"/>
        <v>0</v>
      </c>
      <c r="W53" s="1597"/>
      <c r="X53" s="1598"/>
    </row>
    <row r="54" spans="2:24" ht="23.85" customHeight="1" thickTop="1" x14ac:dyDescent="0.25">
      <c r="B54" s="1514" t="s">
        <v>1743</v>
      </c>
      <c r="C54" s="1515"/>
      <c r="D54" s="1515"/>
      <c r="E54" s="1515"/>
      <c r="F54" s="1515"/>
      <c r="G54" s="1515"/>
      <c r="H54" s="1515"/>
      <c r="I54" s="1515"/>
      <c r="J54" s="1515"/>
      <c r="K54" s="1515"/>
      <c r="L54" s="1515"/>
      <c r="M54" s="1515"/>
      <c r="N54" s="1515"/>
      <c r="O54" s="1515"/>
      <c r="P54" s="1515"/>
      <c r="Q54" s="1515"/>
      <c r="R54" s="1515"/>
      <c r="S54" s="1515"/>
      <c r="T54" s="1515"/>
      <c r="U54" s="1515"/>
      <c r="V54" s="1515"/>
      <c r="W54" s="1515"/>
      <c r="X54" s="1516"/>
    </row>
    <row r="55" spans="2:24" ht="23.85" customHeight="1" x14ac:dyDescent="0.25">
      <c r="B55" s="1514"/>
      <c r="C55" s="1515"/>
      <c r="D55" s="1515"/>
      <c r="E55" s="1515"/>
      <c r="F55" s="1515"/>
      <c r="G55" s="1515"/>
      <c r="H55" s="1515"/>
      <c r="I55" s="1515"/>
      <c r="J55" s="1515"/>
      <c r="K55" s="1515"/>
      <c r="L55" s="1515"/>
      <c r="M55" s="1515"/>
      <c r="N55" s="1515"/>
      <c r="O55" s="1515"/>
      <c r="P55" s="1515"/>
      <c r="Q55" s="1515"/>
      <c r="R55" s="1515"/>
      <c r="S55" s="1515"/>
      <c r="T55" s="1515"/>
      <c r="U55" s="1515"/>
      <c r="V55" s="1515"/>
      <c r="W55" s="1515"/>
      <c r="X55" s="1516"/>
    </row>
    <row r="56" spans="2:24" ht="0.75" customHeight="1" x14ac:dyDescent="0.25">
      <c r="B56" s="1514"/>
      <c r="C56" s="1515"/>
      <c r="D56" s="1515"/>
      <c r="E56" s="1515"/>
      <c r="F56" s="1515"/>
      <c r="G56" s="1515"/>
      <c r="H56" s="1515"/>
      <c r="I56" s="1515"/>
      <c r="J56" s="1515"/>
      <c r="K56" s="1515"/>
      <c r="L56" s="1515"/>
      <c r="M56" s="1515"/>
      <c r="N56" s="1515"/>
      <c r="O56" s="1515"/>
      <c r="P56" s="1515"/>
      <c r="Q56" s="1515"/>
      <c r="R56" s="1515"/>
      <c r="S56" s="1515"/>
      <c r="T56" s="1515"/>
      <c r="U56" s="1515"/>
      <c r="V56" s="1515"/>
      <c r="W56" s="1515"/>
      <c r="X56" s="1516"/>
    </row>
    <row r="57" spans="2:24" ht="41.25" customHeight="1" thickBot="1" x14ac:dyDescent="0.3">
      <c r="B57" s="1517"/>
      <c r="C57" s="1518"/>
      <c r="D57" s="1518"/>
      <c r="E57" s="1518"/>
      <c r="F57" s="1518"/>
      <c r="G57" s="1518"/>
      <c r="H57" s="1518"/>
      <c r="I57" s="1518"/>
      <c r="J57" s="1518"/>
      <c r="K57" s="1518"/>
      <c r="L57" s="1518"/>
      <c r="M57" s="1518"/>
      <c r="N57" s="1518"/>
      <c r="O57" s="1518"/>
      <c r="P57" s="1518"/>
      <c r="Q57" s="1518"/>
      <c r="R57" s="1518"/>
      <c r="S57" s="1518"/>
      <c r="T57" s="1518"/>
      <c r="U57" s="1518"/>
      <c r="V57" s="1518"/>
      <c r="W57" s="1518"/>
      <c r="X57" s="1519"/>
    </row>
    <row r="58" spans="2:24" ht="58.5" customHeight="1" thickTop="1" thickBot="1" x14ac:dyDescent="0.3">
      <c r="B58" s="1564"/>
      <c r="C58" s="1564"/>
      <c r="D58" s="1564"/>
      <c r="E58" s="1564"/>
      <c r="F58" s="1564"/>
      <c r="G58" s="1564"/>
      <c r="H58" s="1564"/>
      <c r="I58" s="1564"/>
      <c r="J58" s="1564"/>
      <c r="K58" s="1564"/>
      <c r="L58" s="1564"/>
      <c r="M58" s="1564"/>
      <c r="N58" s="1564"/>
      <c r="O58" s="1564"/>
      <c r="P58" s="1564"/>
      <c r="Q58" s="1564"/>
      <c r="R58" s="1564"/>
      <c r="S58" s="1564"/>
      <c r="T58" s="1564"/>
      <c r="U58" s="1564"/>
      <c r="V58" s="1564"/>
      <c r="W58" s="1564"/>
      <c r="X58" s="1564"/>
    </row>
    <row r="59" spans="2:24" ht="24" x14ac:dyDescent="0.4">
      <c r="C59" s="1546" t="s">
        <v>1744</v>
      </c>
      <c r="D59" s="1547"/>
      <c r="E59" s="1547"/>
      <c r="F59" s="1547"/>
      <c r="G59" s="1548"/>
    </row>
    <row r="60" spans="2:24" x14ac:dyDescent="0.25">
      <c r="C60" s="1549"/>
      <c r="D60" s="1550"/>
      <c r="E60" s="1550"/>
      <c r="F60" s="1550"/>
      <c r="G60" s="1551"/>
    </row>
    <row r="61" spans="2:24" x14ac:dyDescent="0.25">
      <c r="C61" s="1552"/>
      <c r="D61" s="1553"/>
      <c r="E61" s="1553"/>
      <c r="F61" s="1553"/>
      <c r="G61" s="1554"/>
    </row>
    <row r="62" spans="2:24" x14ac:dyDescent="0.25">
      <c r="C62" s="1552"/>
      <c r="D62" s="1553"/>
      <c r="E62" s="1553"/>
      <c r="F62" s="1553"/>
      <c r="G62" s="1554"/>
    </row>
    <row r="63" spans="2:24" ht="15.75" thickBot="1" x14ac:dyDescent="0.3">
      <c r="C63" s="1555"/>
      <c r="D63" s="1556"/>
      <c r="E63" s="1556"/>
      <c r="F63" s="1556"/>
      <c r="G63" s="1557"/>
    </row>
  </sheetData>
  <sheetProtection formatCells="0" formatColumns="0" formatRows="0" insertColumns="0" insertRows="0" insertHyperlinks="0" deleteRows="0" sort="0" autoFilter="0"/>
  <mergeCells count="29">
    <mergeCell ref="A1:Y1"/>
    <mergeCell ref="C59:G59"/>
    <mergeCell ref="C60:G63"/>
    <mergeCell ref="B2:P2"/>
    <mergeCell ref="Q2:X4"/>
    <mergeCell ref="B3:P3"/>
    <mergeCell ref="B4:C4"/>
    <mergeCell ref="D4:J4"/>
    <mergeCell ref="K4:M4"/>
    <mergeCell ref="N4:P4"/>
    <mergeCell ref="B5:X5"/>
    <mergeCell ref="B58:X58"/>
    <mergeCell ref="B8:B9"/>
    <mergeCell ref="E8:J8"/>
    <mergeCell ref="L8:Q8"/>
    <mergeCell ref="S8:X8"/>
    <mergeCell ref="B6:X6"/>
    <mergeCell ref="B7:J7"/>
    <mergeCell ref="L7:N7"/>
    <mergeCell ref="O7:R7"/>
    <mergeCell ref="T7:X7"/>
    <mergeCell ref="B54:X55"/>
    <mergeCell ref="B56:X57"/>
    <mergeCell ref="E9:J9"/>
    <mergeCell ref="L9:Q9"/>
    <mergeCell ref="S9:X9"/>
    <mergeCell ref="B10:X10"/>
    <mergeCell ref="B11:X11"/>
    <mergeCell ref="W15:X53"/>
  </mergeCells>
  <conditionalFormatting sqref="B2:B1048576">
    <cfRule type="duplicateValues" dxfId="14" priority="1"/>
  </conditionalFormatting>
  <pageMargins left="0.2" right="0.2" top="0.25" bottom="0.25" header="0" footer="0"/>
  <pageSetup scale="33"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A6145-7C10-4BDC-819D-6B1BDBB3958E}">
  <sheetPr codeName="Sheet85">
    <pageSetUpPr fitToPage="1"/>
  </sheetPr>
  <dimension ref="A1:Z22"/>
  <sheetViews>
    <sheetView showGridLines="0" zoomScale="60" zoomScaleNormal="60" workbookViewId="0">
      <selection activeCell="A10" sqref="A10:XFD13"/>
    </sheetView>
  </sheetViews>
  <sheetFormatPr defaultColWidth="9.140625" defaultRowHeight="15" x14ac:dyDescent="0.25"/>
  <cols>
    <col min="1" max="1" width="1.28515625" style="58" customWidth="1"/>
    <col min="2" max="2" width="13.42578125" style="58" customWidth="1"/>
    <col min="3" max="3" width="58.28515625"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8" width="11.140625" style="58" customWidth="1"/>
    <col min="19" max="19" width="12.5703125" style="58" bestFit="1"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40.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43.5" customHeight="1" thickTop="1" thickBot="1" x14ac:dyDescent="0.3">
      <c r="B2" s="1504" t="s">
        <v>1680</v>
      </c>
      <c r="C2" s="1505"/>
      <c r="D2" s="1505"/>
      <c r="E2" s="1505"/>
      <c r="F2" s="1505"/>
      <c r="G2" s="1505"/>
      <c r="H2" s="1505"/>
      <c r="I2" s="1505"/>
      <c r="J2" s="1505"/>
      <c r="K2" s="1505"/>
      <c r="L2" s="1505"/>
      <c r="M2" s="1505"/>
      <c r="N2" s="1505"/>
      <c r="O2" s="1505"/>
      <c r="P2" s="1505"/>
      <c r="Q2" s="1498"/>
      <c r="R2" s="1499"/>
      <c r="S2" s="1499"/>
      <c r="T2" s="1499"/>
      <c r="U2" s="1499"/>
      <c r="V2" s="1499"/>
      <c r="W2" s="1499"/>
      <c r="X2" s="1499"/>
      <c r="Y2" s="1500"/>
      <c r="Z2" s="57"/>
    </row>
    <row r="3" spans="1:26"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c r="Z3" s="57"/>
    </row>
    <row r="4" spans="1:26" ht="40.9"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row>
    <row r="5" spans="1:26"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47.45" customHeight="1" thickTop="1" thickBot="1" x14ac:dyDescent="0.3">
      <c r="B6" s="1480"/>
      <c r="C6" s="1481"/>
      <c r="D6" s="1481"/>
      <c r="E6" s="1481"/>
      <c r="F6" s="1481"/>
      <c r="G6" s="1481"/>
      <c r="H6" s="1481"/>
      <c r="I6" s="1481"/>
      <c r="J6" s="1482"/>
      <c r="K6" s="1135">
        <v>110244</v>
      </c>
      <c r="L6" s="1483" t="s">
        <v>1681</v>
      </c>
      <c r="M6" s="1483"/>
      <c r="N6" s="1483"/>
      <c r="O6" s="1484" t="s">
        <v>2940</v>
      </c>
      <c r="P6" s="1485"/>
      <c r="Q6" s="1485"/>
      <c r="R6" s="1485"/>
      <c r="S6" s="597">
        <v>1.8265</v>
      </c>
      <c r="T6" s="1483" t="s">
        <v>1683</v>
      </c>
      <c r="U6" s="1483"/>
      <c r="V6" s="1483"/>
      <c r="W6" s="1483"/>
      <c r="X6" s="1483"/>
      <c r="Y6" s="1589"/>
    </row>
    <row r="7" spans="1:26" ht="66.7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8.25" customHeight="1" thickBot="1" x14ac:dyDescent="0.3">
      <c r="B8" s="48"/>
      <c r="C8" s="49"/>
      <c r="D8" s="50"/>
      <c r="E8" s="50"/>
      <c r="F8" s="50"/>
      <c r="G8" s="50"/>
      <c r="H8" s="50"/>
      <c r="I8" s="50"/>
      <c r="J8" s="51"/>
      <c r="K8" s="52">
        <f t="shared" ref="K8:V8" si="0">SUM(K10:K18)</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5.75"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18.75" customHeight="1" thickTop="1" x14ac:dyDescent="0.25">
      <c r="B10" s="598">
        <v>53500</v>
      </c>
      <c r="C10" s="932" t="s">
        <v>3055</v>
      </c>
      <c r="D10" s="600">
        <v>2</v>
      </c>
      <c r="E10" s="601">
        <v>2</v>
      </c>
      <c r="F10" s="929">
        <v>0.25</v>
      </c>
      <c r="G10" s="601">
        <v>27.68</v>
      </c>
      <c r="H10" s="602">
        <v>80</v>
      </c>
      <c r="I10" s="601">
        <v>10</v>
      </c>
      <c r="J10" s="603">
        <f t="shared" ref="J10:J18" si="1">$S$6*I10</f>
        <v>18.265000000000001</v>
      </c>
      <c r="K10" s="1002"/>
      <c r="L10" s="1003"/>
      <c r="M10" s="1003"/>
      <c r="N10" s="1003"/>
      <c r="O10" s="1003"/>
      <c r="P10" s="1003"/>
      <c r="Q10" s="1003"/>
      <c r="R10" s="1003"/>
      <c r="S10" s="1004"/>
      <c r="T10" s="420">
        <f t="shared" ref="T10:T18" si="2">SUM(K10:S10)</f>
        <v>0</v>
      </c>
      <c r="U10" s="20">
        <f t="shared" ref="U10:U18" si="3">T10*I10</f>
        <v>0</v>
      </c>
      <c r="V10" s="26">
        <f t="shared" ref="V10:V18" si="4">U10*$S$6</f>
        <v>0</v>
      </c>
      <c r="W10" s="1599" t="str">
        <f>_xlfn.CONCAT("$",'Total Sheet'!B34," per case for public LEAS / estimated $",'Total Sheet'!B35," for Nonpublic LEAs")</f>
        <v>$2.30 per case for public LEAS / estimated $5.36 for Nonpublic LEAs</v>
      </c>
      <c r="X10" s="1595" t="s">
        <v>1695</v>
      </c>
      <c r="Y10" s="1596"/>
    </row>
    <row r="11" spans="1:26" ht="18.75" x14ac:dyDescent="0.25">
      <c r="B11" s="581">
        <v>53501</v>
      </c>
      <c r="C11" s="564" t="s">
        <v>3056</v>
      </c>
      <c r="D11" s="565">
        <v>2</v>
      </c>
      <c r="E11" s="567">
        <v>2</v>
      </c>
      <c r="F11" s="930">
        <v>0.25</v>
      </c>
      <c r="G11" s="567">
        <v>27.68</v>
      </c>
      <c r="H11" s="566">
        <v>80</v>
      </c>
      <c r="I11" s="567">
        <v>10</v>
      </c>
      <c r="J11" s="568">
        <f t="shared" si="1"/>
        <v>18.265000000000001</v>
      </c>
      <c r="K11" s="995"/>
      <c r="L11" s="964"/>
      <c r="M11" s="964"/>
      <c r="N11" s="964"/>
      <c r="O11" s="964"/>
      <c r="P11" s="964"/>
      <c r="Q11" s="964"/>
      <c r="R11" s="964"/>
      <c r="S11" s="996"/>
      <c r="T11" s="55">
        <f t="shared" si="2"/>
        <v>0</v>
      </c>
      <c r="U11" s="2">
        <f t="shared" si="3"/>
        <v>0</v>
      </c>
      <c r="V11" s="13">
        <f t="shared" si="4"/>
        <v>0</v>
      </c>
      <c r="W11" s="1476"/>
      <c r="X11" s="1574"/>
      <c r="Y11" s="1575"/>
    </row>
    <row r="12" spans="1:26" ht="18.75" x14ac:dyDescent="0.25">
      <c r="B12" s="595">
        <v>53600</v>
      </c>
      <c r="C12" s="564" t="s">
        <v>3057</v>
      </c>
      <c r="D12" s="565">
        <v>2</v>
      </c>
      <c r="E12" s="567">
        <v>2</v>
      </c>
      <c r="F12" s="930">
        <v>0.25</v>
      </c>
      <c r="G12" s="567">
        <v>27.8</v>
      </c>
      <c r="H12" s="566">
        <v>80</v>
      </c>
      <c r="I12" s="567">
        <v>7.62</v>
      </c>
      <c r="J12" s="568">
        <f t="shared" si="1"/>
        <v>13.91793</v>
      </c>
      <c r="K12" s="995"/>
      <c r="L12" s="964"/>
      <c r="M12" s="964"/>
      <c r="N12" s="964"/>
      <c r="O12" s="964"/>
      <c r="P12" s="964"/>
      <c r="Q12" s="964"/>
      <c r="R12" s="964"/>
      <c r="S12" s="996"/>
      <c r="T12" s="55">
        <f t="shared" si="2"/>
        <v>0</v>
      </c>
      <c r="U12" s="2">
        <f t="shared" si="3"/>
        <v>0</v>
      </c>
      <c r="V12" s="13">
        <f t="shared" si="4"/>
        <v>0</v>
      </c>
      <c r="W12" s="1476"/>
      <c r="X12" s="1574"/>
      <c r="Y12" s="1575"/>
    </row>
    <row r="13" spans="1:26" ht="18.75" x14ac:dyDescent="0.25">
      <c r="B13" s="595">
        <v>53601</v>
      </c>
      <c r="C13" s="564" t="s">
        <v>3058</v>
      </c>
      <c r="D13" s="565">
        <v>2</v>
      </c>
      <c r="E13" s="567">
        <v>2</v>
      </c>
      <c r="F13" s="930">
        <v>0.25</v>
      </c>
      <c r="G13" s="567">
        <v>27.8</v>
      </c>
      <c r="H13" s="566">
        <v>80</v>
      </c>
      <c r="I13" s="567">
        <v>7.62</v>
      </c>
      <c r="J13" s="568">
        <f t="shared" si="1"/>
        <v>13.91793</v>
      </c>
      <c r="K13" s="995"/>
      <c r="L13" s="964"/>
      <c r="M13" s="964"/>
      <c r="N13" s="964"/>
      <c r="O13" s="964"/>
      <c r="P13" s="964"/>
      <c r="Q13" s="964"/>
      <c r="R13" s="964"/>
      <c r="S13" s="996"/>
      <c r="T13" s="55">
        <f t="shared" si="2"/>
        <v>0</v>
      </c>
      <c r="U13" s="2">
        <f t="shared" si="3"/>
        <v>0</v>
      </c>
      <c r="V13" s="13">
        <f t="shared" si="4"/>
        <v>0</v>
      </c>
      <c r="W13" s="1476"/>
      <c r="X13" s="1574"/>
      <c r="Y13" s="1575"/>
    </row>
    <row r="14" spans="1:26" ht="18.75" x14ac:dyDescent="0.25">
      <c r="B14" s="595">
        <v>53700</v>
      </c>
      <c r="C14" s="564" t="s">
        <v>3059</v>
      </c>
      <c r="D14" s="565">
        <v>2</v>
      </c>
      <c r="E14" s="567">
        <v>2</v>
      </c>
      <c r="F14" s="930" t="s">
        <v>1747</v>
      </c>
      <c r="G14" s="567">
        <v>26.15</v>
      </c>
      <c r="H14" s="566">
        <v>80</v>
      </c>
      <c r="I14" s="567">
        <v>10</v>
      </c>
      <c r="J14" s="568">
        <f t="shared" si="1"/>
        <v>18.265000000000001</v>
      </c>
      <c r="K14" s="995"/>
      <c r="L14" s="964"/>
      <c r="M14" s="964"/>
      <c r="N14" s="964"/>
      <c r="O14" s="964"/>
      <c r="P14" s="964"/>
      <c r="Q14" s="964"/>
      <c r="R14" s="964"/>
      <c r="S14" s="996"/>
      <c r="T14" s="55">
        <f t="shared" si="2"/>
        <v>0</v>
      </c>
      <c r="U14" s="2">
        <f t="shared" si="3"/>
        <v>0</v>
      </c>
      <c r="V14" s="13">
        <f t="shared" si="4"/>
        <v>0</v>
      </c>
      <c r="W14" s="1476"/>
      <c r="X14" s="1574"/>
      <c r="Y14" s="1575"/>
    </row>
    <row r="15" spans="1:26" ht="18.75" x14ac:dyDescent="0.25">
      <c r="B15" s="581">
        <v>53800</v>
      </c>
      <c r="C15" s="564" t="s">
        <v>3060</v>
      </c>
      <c r="D15" s="565">
        <v>2</v>
      </c>
      <c r="E15" s="567">
        <v>2</v>
      </c>
      <c r="F15" s="930" t="s">
        <v>1747</v>
      </c>
      <c r="G15" s="567">
        <v>25.85</v>
      </c>
      <c r="H15" s="566">
        <v>80</v>
      </c>
      <c r="I15" s="567">
        <v>7.62</v>
      </c>
      <c r="J15" s="568">
        <f t="shared" si="1"/>
        <v>13.91793</v>
      </c>
      <c r="K15" s="995"/>
      <c r="L15" s="964"/>
      <c r="M15" s="964"/>
      <c r="N15" s="964"/>
      <c r="O15" s="964"/>
      <c r="P15" s="964"/>
      <c r="Q15" s="964"/>
      <c r="R15" s="964"/>
      <c r="S15" s="996"/>
      <c r="T15" s="55">
        <f t="shared" si="2"/>
        <v>0</v>
      </c>
      <c r="U15" s="2">
        <f t="shared" si="3"/>
        <v>0</v>
      </c>
      <c r="V15" s="13">
        <f t="shared" si="4"/>
        <v>0</v>
      </c>
      <c r="W15" s="1476"/>
      <c r="X15" s="1574"/>
      <c r="Y15" s="1575"/>
    </row>
    <row r="16" spans="1:26" ht="18.75" x14ac:dyDescent="0.25">
      <c r="B16" s="933">
        <v>53502</v>
      </c>
      <c r="C16" s="934" t="s">
        <v>3061</v>
      </c>
      <c r="D16" s="565">
        <v>2</v>
      </c>
      <c r="E16" s="567">
        <v>2.5</v>
      </c>
      <c r="F16" s="930">
        <v>0.125</v>
      </c>
      <c r="G16" s="567">
        <v>29.75</v>
      </c>
      <c r="H16" s="566">
        <v>80</v>
      </c>
      <c r="I16" s="567">
        <v>10</v>
      </c>
      <c r="J16" s="568">
        <f t="shared" si="1"/>
        <v>18.265000000000001</v>
      </c>
      <c r="K16" s="995"/>
      <c r="L16" s="964"/>
      <c r="M16" s="964"/>
      <c r="N16" s="964"/>
      <c r="O16" s="964"/>
      <c r="P16" s="964"/>
      <c r="Q16" s="964"/>
      <c r="R16" s="964"/>
      <c r="S16" s="996"/>
      <c r="T16" s="55">
        <f t="shared" si="2"/>
        <v>0</v>
      </c>
      <c r="U16" s="2">
        <f t="shared" si="3"/>
        <v>0</v>
      </c>
      <c r="V16" s="13">
        <f t="shared" si="4"/>
        <v>0</v>
      </c>
      <c r="W16" s="1476"/>
      <c r="X16" s="1574"/>
      <c r="Y16" s="1575"/>
    </row>
    <row r="17" spans="2:25" ht="37.5" x14ac:dyDescent="0.25">
      <c r="B17" s="933">
        <v>53701</v>
      </c>
      <c r="C17" s="935" t="s">
        <v>3062</v>
      </c>
      <c r="D17" s="565">
        <v>1.5</v>
      </c>
      <c r="E17" s="567">
        <v>2.5</v>
      </c>
      <c r="F17" s="930" t="s">
        <v>1747</v>
      </c>
      <c r="G17" s="567">
        <v>27.25</v>
      </c>
      <c r="H17" s="566">
        <v>80</v>
      </c>
      <c r="I17" s="567">
        <v>7.5</v>
      </c>
      <c r="J17" s="568">
        <f t="shared" si="1"/>
        <v>13.69875</v>
      </c>
      <c r="K17" s="995"/>
      <c r="L17" s="964"/>
      <c r="M17" s="964"/>
      <c r="N17" s="964"/>
      <c r="O17" s="964"/>
      <c r="P17" s="964"/>
      <c r="Q17" s="964"/>
      <c r="R17" s="964"/>
      <c r="S17" s="996"/>
      <c r="T17" s="55">
        <f t="shared" si="2"/>
        <v>0</v>
      </c>
      <c r="U17" s="2">
        <f t="shared" si="3"/>
        <v>0</v>
      </c>
      <c r="V17" s="13">
        <f t="shared" si="4"/>
        <v>0</v>
      </c>
      <c r="W17" s="1476"/>
      <c r="X17" s="1574"/>
      <c r="Y17" s="1575"/>
    </row>
    <row r="18" spans="2:25" ht="19.5" thickBot="1" x14ac:dyDescent="0.3">
      <c r="B18" s="582">
        <v>53702</v>
      </c>
      <c r="C18" s="583" t="s">
        <v>3063</v>
      </c>
      <c r="D18" s="584">
        <v>2</v>
      </c>
      <c r="E18" s="585">
        <v>2.5</v>
      </c>
      <c r="F18" s="585" t="s">
        <v>1747</v>
      </c>
      <c r="G18" s="587">
        <v>27.25</v>
      </c>
      <c r="H18" s="585">
        <v>80</v>
      </c>
      <c r="I18" s="587">
        <v>10</v>
      </c>
      <c r="J18" s="588">
        <f t="shared" si="1"/>
        <v>18.265000000000001</v>
      </c>
      <c r="K18" s="1000"/>
      <c r="L18" s="983"/>
      <c r="M18" s="983"/>
      <c r="N18" s="983"/>
      <c r="O18" s="983"/>
      <c r="P18" s="983"/>
      <c r="Q18" s="983"/>
      <c r="R18" s="983"/>
      <c r="S18" s="1001"/>
      <c r="T18" s="418">
        <f t="shared" si="2"/>
        <v>0</v>
      </c>
      <c r="U18" s="6">
        <f t="shared" si="3"/>
        <v>0</v>
      </c>
      <c r="V18" s="23">
        <f t="shared" si="4"/>
        <v>0</v>
      </c>
      <c r="W18" s="1600"/>
      <c r="X18" s="1597"/>
      <c r="Y18" s="1598"/>
    </row>
    <row r="19" spans="2:25" ht="70.900000000000006" customHeight="1" thickTop="1" thickBot="1" x14ac:dyDescent="0.3">
      <c r="B19" s="59"/>
      <c r="C19" s="60"/>
      <c r="D19" s="61"/>
      <c r="E19" s="61"/>
      <c r="F19" s="61"/>
      <c r="G19" s="61"/>
      <c r="H19" s="61"/>
      <c r="I19" s="61"/>
      <c r="J19" s="62"/>
      <c r="K19" s="63"/>
      <c r="L19" s="63"/>
      <c r="M19" s="63"/>
      <c r="N19" s="63"/>
      <c r="O19" s="63"/>
      <c r="P19" s="63"/>
      <c r="Q19" s="63"/>
      <c r="R19" s="63"/>
      <c r="S19" s="63"/>
      <c r="T19" s="64"/>
      <c r="U19" s="65"/>
      <c r="V19" s="66"/>
      <c r="W19" s="66"/>
      <c r="X19" s="66"/>
      <c r="Y19" s="67"/>
    </row>
    <row r="20" spans="2:25" ht="15.75" thickTop="1" x14ac:dyDescent="0.25">
      <c r="K20" s="69"/>
      <c r="L20" s="69"/>
      <c r="M20" s="69"/>
      <c r="N20" s="69"/>
      <c r="O20" s="69"/>
      <c r="P20" s="69"/>
      <c r="Q20" s="69"/>
      <c r="R20" s="69"/>
      <c r="S20" s="69"/>
      <c r="T20" s="69"/>
      <c r="U20" s="70"/>
      <c r="V20" s="71"/>
      <c r="W20" s="71"/>
    </row>
    <row r="22" spans="2:25" ht="21" customHeight="1" x14ac:dyDescent="0.25"/>
  </sheetData>
  <sheetProtection formatCells="0" formatColumns="0" formatRows="0" insertColumns="0" insertRows="0" insertHyperlinks="0" deleteRows="0" sort="0" autoFilter="0"/>
  <mergeCells count="16">
    <mergeCell ref="A1:Y1"/>
    <mergeCell ref="B2:P2"/>
    <mergeCell ref="Q2:Y4"/>
    <mergeCell ref="B3:P3"/>
    <mergeCell ref="B4:C4"/>
    <mergeCell ref="D4:J4"/>
    <mergeCell ref="K4:M4"/>
    <mergeCell ref="N4:P4"/>
    <mergeCell ref="X10:Y18"/>
    <mergeCell ref="B5:Y5"/>
    <mergeCell ref="B6:J6"/>
    <mergeCell ref="L6:N6"/>
    <mergeCell ref="O6:R6"/>
    <mergeCell ref="T6:Y6"/>
    <mergeCell ref="B9:Y9"/>
    <mergeCell ref="W10:W18"/>
  </mergeCells>
  <conditionalFormatting sqref="B2">
    <cfRule type="duplicateValues" dxfId="13" priority="2"/>
  </conditionalFormatting>
  <conditionalFormatting sqref="B3:B1048576">
    <cfRule type="duplicateValues" dxfId="12" priority="3"/>
  </conditionalFormatting>
  <conditionalFormatting sqref="Z10:Z18">
    <cfRule type="containsText" dxfId="11" priority="1" operator="containsText" text="Error">
      <formula>NOT(ISERROR(SEARCH("Error",Z10)))</formula>
    </cfRule>
  </conditionalFormatting>
  <pageMargins left="0.25" right="0.25" top="0.75" bottom="0.75" header="0.3" footer="0.3"/>
  <pageSetup scale="39"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4014A-6DF4-43A8-9AB8-4FAF87CBEE89}">
  <sheetPr codeName="Sheet86">
    <pageSetUpPr fitToPage="1"/>
  </sheetPr>
  <dimension ref="A1:Y33"/>
  <sheetViews>
    <sheetView showGridLines="0" topLeftCell="A3" zoomScale="60" zoomScaleNormal="60" workbookViewId="0">
      <selection activeCell="A10" sqref="A10:XFD13"/>
    </sheetView>
  </sheetViews>
  <sheetFormatPr defaultColWidth="9.140625" defaultRowHeight="15" x14ac:dyDescent="0.25"/>
  <cols>
    <col min="1" max="1" width="3.42578125" style="58" customWidth="1"/>
    <col min="2" max="2" width="13.42578125" style="58"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61"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110244</v>
      </c>
      <c r="L7" s="1542" t="s">
        <v>1681</v>
      </c>
      <c r="M7" s="1542"/>
      <c r="N7" s="1542"/>
      <c r="O7" s="1543" t="s">
        <v>2940</v>
      </c>
      <c r="P7" s="1578"/>
      <c r="Q7" s="1578"/>
      <c r="R7" s="1578"/>
      <c r="S7" s="578">
        <v>1.8265</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SUM(U15:U23)</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SUM(K15:K55)</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thickTop="1" x14ac:dyDescent="0.25">
      <c r="B15" s="715">
        <v>53500</v>
      </c>
      <c r="C15" s="716" t="s">
        <v>3055</v>
      </c>
      <c r="D15" s="600">
        <v>2</v>
      </c>
      <c r="E15" s="602">
        <v>2</v>
      </c>
      <c r="F15" s="602">
        <v>0.25</v>
      </c>
      <c r="G15" s="601">
        <v>27.68</v>
      </c>
      <c r="H15" s="602">
        <v>80</v>
      </c>
      <c r="I15" s="601">
        <v>10</v>
      </c>
      <c r="J15" s="616">
        <f t="shared" ref="J15:J23" si="1">$S$7*I15</f>
        <v>18.265000000000001</v>
      </c>
      <c r="K15" s="1002"/>
      <c r="L15" s="1003"/>
      <c r="M15" s="1003"/>
      <c r="N15" s="1003"/>
      <c r="O15" s="1003"/>
      <c r="P15" s="1003"/>
      <c r="Q15" s="1003"/>
      <c r="R15" s="1003"/>
      <c r="S15" s="1004"/>
      <c r="T15" s="420">
        <f t="shared" ref="T15:T23" si="2">SUM(K15:S15)</f>
        <v>0</v>
      </c>
      <c r="U15" s="334">
        <f t="shared" ref="U15:U23" si="3">T15*I15</f>
        <v>0</v>
      </c>
      <c r="V15" s="26">
        <f t="shared" ref="V15:V23" si="4">U15*$S$7</f>
        <v>0</v>
      </c>
      <c r="W15" s="1595" t="s">
        <v>1695</v>
      </c>
      <c r="X15" s="1596"/>
    </row>
    <row r="16" spans="1:25" ht="19.5" customHeight="1" x14ac:dyDescent="0.25">
      <c r="B16" s="592">
        <v>53501</v>
      </c>
      <c r="C16" s="570" t="s">
        <v>3056</v>
      </c>
      <c r="D16" s="565">
        <v>2</v>
      </c>
      <c r="E16" s="566">
        <v>2</v>
      </c>
      <c r="F16" s="566">
        <v>0.25</v>
      </c>
      <c r="G16" s="567">
        <v>27.68</v>
      </c>
      <c r="H16" s="566">
        <v>80</v>
      </c>
      <c r="I16" s="567">
        <v>10</v>
      </c>
      <c r="J16" s="568">
        <f t="shared" si="1"/>
        <v>18.265000000000001</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593">
        <v>53600</v>
      </c>
      <c r="C17" s="570" t="s">
        <v>3057</v>
      </c>
      <c r="D17" s="565">
        <v>2</v>
      </c>
      <c r="E17" s="566">
        <v>2</v>
      </c>
      <c r="F17" s="566">
        <v>0.25</v>
      </c>
      <c r="G17" s="567">
        <v>27.8</v>
      </c>
      <c r="H17" s="566">
        <v>80</v>
      </c>
      <c r="I17" s="567">
        <v>7.62</v>
      </c>
      <c r="J17" s="568">
        <f t="shared" si="1"/>
        <v>13.91793</v>
      </c>
      <c r="K17" s="995"/>
      <c r="L17" s="964"/>
      <c r="M17" s="964"/>
      <c r="N17" s="964"/>
      <c r="O17" s="964"/>
      <c r="P17" s="964"/>
      <c r="Q17" s="964"/>
      <c r="R17" s="964"/>
      <c r="S17" s="996"/>
      <c r="T17" s="55">
        <f t="shared" si="2"/>
        <v>0</v>
      </c>
      <c r="U17" s="326">
        <f t="shared" si="3"/>
        <v>0</v>
      </c>
      <c r="V17" s="13">
        <f t="shared" si="4"/>
        <v>0</v>
      </c>
      <c r="W17" s="1574"/>
      <c r="X17" s="1575"/>
    </row>
    <row r="18" spans="2:24" ht="19.5" customHeight="1" x14ac:dyDescent="0.25">
      <c r="B18" s="593">
        <v>53601</v>
      </c>
      <c r="C18" s="570" t="s">
        <v>3058</v>
      </c>
      <c r="D18" s="565">
        <v>2</v>
      </c>
      <c r="E18" s="566">
        <v>2</v>
      </c>
      <c r="F18" s="566">
        <v>0.25</v>
      </c>
      <c r="G18" s="567">
        <v>27.8</v>
      </c>
      <c r="H18" s="566">
        <v>80</v>
      </c>
      <c r="I18" s="567">
        <v>7.62</v>
      </c>
      <c r="J18" s="568">
        <f t="shared" si="1"/>
        <v>13.91793</v>
      </c>
      <c r="K18" s="995"/>
      <c r="L18" s="964"/>
      <c r="M18" s="964"/>
      <c r="N18" s="964"/>
      <c r="O18" s="964"/>
      <c r="P18" s="964"/>
      <c r="Q18" s="964"/>
      <c r="R18" s="964"/>
      <c r="S18" s="996"/>
      <c r="T18" s="55">
        <f t="shared" si="2"/>
        <v>0</v>
      </c>
      <c r="U18" s="326">
        <f t="shared" si="3"/>
        <v>0</v>
      </c>
      <c r="V18" s="13">
        <f t="shared" si="4"/>
        <v>0</v>
      </c>
      <c r="W18" s="1574"/>
      <c r="X18" s="1575"/>
    </row>
    <row r="19" spans="2:24" ht="19.5" customHeight="1" x14ac:dyDescent="0.25">
      <c r="B19" s="593">
        <v>53700</v>
      </c>
      <c r="C19" s="570" t="s">
        <v>3059</v>
      </c>
      <c r="D19" s="565">
        <v>2</v>
      </c>
      <c r="E19" s="566">
        <v>2</v>
      </c>
      <c r="F19" s="566" t="s">
        <v>1747</v>
      </c>
      <c r="G19" s="567">
        <v>26.15</v>
      </c>
      <c r="H19" s="566">
        <v>80</v>
      </c>
      <c r="I19" s="567">
        <v>10</v>
      </c>
      <c r="J19" s="568">
        <f t="shared" si="1"/>
        <v>18.265000000000001</v>
      </c>
      <c r="K19" s="995"/>
      <c r="L19" s="964"/>
      <c r="M19" s="964"/>
      <c r="N19" s="964"/>
      <c r="O19" s="964"/>
      <c r="P19" s="964"/>
      <c r="Q19" s="964"/>
      <c r="R19" s="964"/>
      <c r="S19" s="996"/>
      <c r="T19" s="55">
        <f t="shared" si="2"/>
        <v>0</v>
      </c>
      <c r="U19" s="326">
        <f t="shared" si="3"/>
        <v>0</v>
      </c>
      <c r="V19" s="13">
        <f t="shared" si="4"/>
        <v>0</v>
      </c>
      <c r="W19" s="1574"/>
      <c r="X19" s="1575"/>
    </row>
    <row r="20" spans="2:24" ht="19.5" customHeight="1" x14ac:dyDescent="0.25">
      <c r="B20" s="593">
        <v>53800</v>
      </c>
      <c r="C20" s="570" t="s">
        <v>3060</v>
      </c>
      <c r="D20" s="565">
        <v>2</v>
      </c>
      <c r="E20" s="566">
        <v>2</v>
      </c>
      <c r="F20" s="566" t="s">
        <v>1747</v>
      </c>
      <c r="G20" s="567">
        <v>25.85</v>
      </c>
      <c r="H20" s="566">
        <v>80</v>
      </c>
      <c r="I20" s="567">
        <v>7.62</v>
      </c>
      <c r="J20" s="568">
        <f t="shared" si="1"/>
        <v>13.91793</v>
      </c>
      <c r="K20" s="995"/>
      <c r="L20" s="964"/>
      <c r="M20" s="964"/>
      <c r="N20" s="964"/>
      <c r="O20" s="964"/>
      <c r="P20" s="964"/>
      <c r="Q20" s="964"/>
      <c r="R20" s="964"/>
      <c r="S20" s="996"/>
      <c r="T20" s="55">
        <f t="shared" si="2"/>
        <v>0</v>
      </c>
      <c r="U20" s="326">
        <f t="shared" si="3"/>
        <v>0</v>
      </c>
      <c r="V20" s="13">
        <f t="shared" si="4"/>
        <v>0</v>
      </c>
      <c r="W20" s="1574"/>
      <c r="X20" s="1575"/>
    </row>
    <row r="21" spans="2:24" ht="19.5" customHeight="1" x14ac:dyDescent="0.25">
      <c r="B21" s="593">
        <v>53502</v>
      </c>
      <c r="C21" s="570" t="s">
        <v>3061</v>
      </c>
      <c r="D21" s="565">
        <v>2</v>
      </c>
      <c r="E21" s="566">
        <v>2.5</v>
      </c>
      <c r="F21" s="566">
        <v>0.125</v>
      </c>
      <c r="G21" s="567">
        <v>29.75</v>
      </c>
      <c r="H21" s="566">
        <v>80</v>
      </c>
      <c r="I21" s="567">
        <v>10</v>
      </c>
      <c r="J21" s="568">
        <f t="shared" si="1"/>
        <v>18.265000000000001</v>
      </c>
      <c r="K21" s="995"/>
      <c r="L21" s="964"/>
      <c r="M21" s="964"/>
      <c r="N21" s="964"/>
      <c r="O21" s="964"/>
      <c r="P21" s="964"/>
      <c r="Q21" s="964"/>
      <c r="R21" s="964"/>
      <c r="S21" s="996"/>
      <c r="T21" s="55">
        <f t="shared" si="2"/>
        <v>0</v>
      </c>
      <c r="U21" s="326">
        <f t="shared" si="3"/>
        <v>0</v>
      </c>
      <c r="V21" s="13">
        <f t="shared" si="4"/>
        <v>0</v>
      </c>
      <c r="W21" s="1574"/>
      <c r="X21" s="1575"/>
    </row>
    <row r="22" spans="2:24" ht="30.75" customHeight="1" x14ac:dyDescent="0.25">
      <c r="B22" s="593">
        <v>53701</v>
      </c>
      <c r="C22" s="570" t="s">
        <v>3062</v>
      </c>
      <c r="D22" s="565">
        <v>1.5</v>
      </c>
      <c r="E22" s="566">
        <v>2.5</v>
      </c>
      <c r="F22" s="566" t="s">
        <v>1747</v>
      </c>
      <c r="G22" s="567">
        <v>24.75</v>
      </c>
      <c r="H22" s="566">
        <v>80</v>
      </c>
      <c r="I22" s="567">
        <v>7.5</v>
      </c>
      <c r="J22" s="568">
        <f t="shared" si="1"/>
        <v>13.69875</v>
      </c>
      <c r="K22" s="995"/>
      <c r="L22" s="964"/>
      <c r="M22" s="964"/>
      <c r="N22" s="964"/>
      <c r="O22" s="964"/>
      <c r="P22" s="964"/>
      <c r="Q22" s="964"/>
      <c r="R22" s="964"/>
      <c r="S22" s="996"/>
      <c r="T22" s="55">
        <f t="shared" si="2"/>
        <v>0</v>
      </c>
      <c r="U22" s="326">
        <f t="shared" si="3"/>
        <v>0</v>
      </c>
      <c r="V22" s="13">
        <f t="shared" si="4"/>
        <v>0</v>
      </c>
      <c r="W22" s="1574"/>
      <c r="X22" s="1575"/>
    </row>
    <row r="23" spans="2:24" ht="19.5" customHeight="1" thickBot="1" x14ac:dyDescent="0.3">
      <c r="B23" s="717">
        <v>53702</v>
      </c>
      <c r="C23" s="583" t="s">
        <v>3063</v>
      </c>
      <c r="D23" s="584">
        <v>2</v>
      </c>
      <c r="E23" s="585">
        <v>2.5</v>
      </c>
      <c r="F23" s="585" t="s">
        <v>1747</v>
      </c>
      <c r="G23" s="587">
        <v>27.25</v>
      </c>
      <c r="H23" s="585">
        <v>80</v>
      </c>
      <c r="I23" s="587">
        <v>10</v>
      </c>
      <c r="J23" s="588">
        <f t="shared" si="1"/>
        <v>18.265000000000001</v>
      </c>
      <c r="K23" s="1000"/>
      <c r="L23" s="983"/>
      <c r="M23" s="983"/>
      <c r="N23" s="983"/>
      <c r="O23" s="983"/>
      <c r="P23" s="983"/>
      <c r="Q23" s="983"/>
      <c r="R23" s="983"/>
      <c r="S23" s="1001"/>
      <c r="T23" s="418">
        <f t="shared" si="2"/>
        <v>0</v>
      </c>
      <c r="U23" s="335">
        <f t="shared" si="3"/>
        <v>0</v>
      </c>
      <c r="V23" s="23">
        <f t="shared" si="4"/>
        <v>0</v>
      </c>
      <c r="W23" s="1597"/>
      <c r="X23" s="1598"/>
    </row>
    <row r="24" spans="2:24" ht="23.85" customHeight="1" thickTop="1" x14ac:dyDescent="0.25">
      <c r="B24" s="1514" t="s">
        <v>1743</v>
      </c>
      <c r="C24" s="1515"/>
      <c r="D24" s="1515"/>
      <c r="E24" s="1515"/>
      <c r="F24" s="1515"/>
      <c r="G24" s="1515"/>
      <c r="H24" s="1515"/>
      <c r="I24" s="1515"/>
      <c r="J24" s="1515"/>
      <c r="K24" s="1515"/>
      <c r="L24" s="1515"/>
      <c r="M24" s="1515"/>
      <c r="N24" s="1515"/>
      <c r="O24" s="1515"/>
      <c r="P24" s="1515"/>
      <c r="Q24" s="1515"/>
      <c r="R24" s="1515"/>
      <c r="S24" s="1515"/>
      <c r="T24" s="1515"/>
      <c r="U24" s="1515"/>
      <c r="V24" s="1515"/>
      <c r="W24" s="1515"/>
      <c r="X24" s="1516"/>
    </row>
    <row r="25" spans="2:24" ht="23.85" customHeight="1" x14ac:dyDescent="0.25">
      <c r="B25" s="1514"/>
      <c r="C25" s="1515"/>
      <c r="D25" s="1515"/>
      <c r="E25" s="1515"/>
      <c r="F25" s="1515"/>
      <c r="G25" s="1515"/>
      <c r="H25" s="1515"/>
      <c r="I25" s="1515"/>
      <c r="J25" s="1515"/>
      <c r="K25" s="1515"/>
      <c r="L25" s="1515"/>
      <c r="M25" s="1515"/>
      <c r="N25" s="1515"/>
      <c r="O25" s="1515"/>
      <c r="P25" s="1515"/>
      <c r="Q25" s="1515"/>
      <c r="R25" s="1515"/>
      <c r="S25" s="1515"/>
      <c r="T25" s="1515"/>
      <c r="U25" s="1515"/>
      <c r="V25" s="1515"/>
      <c r="W25" s="1515"/>
      <c r="X25" s="1516"/>
    </row>
    <row r="26" spans="2:24" ht="0.75" customHeight="1" x14ac:dyDescent="0.25">
      <c r="B26" s="1514"/>
      <c r="C26" s="1515"/>
      <c r="D26" s="1515"/>
      <c r="E26" s="1515"/>
      <c r="F26" s="1515"/>
      <c r="G26" s="1515"/>
      <c r="H26" s="1515"/>
      <c r="I26" s="1515"/>
      <c r="J26" s="1515"/>
      <c r="K26" s="1515"/>
      <c r="L26" s="1515"/>
      <c r="M26" s="1515"/>
      <c r="N26" s="1515"/>
      <c r="O26" s="1515"/>
      <c r="P26" s="1515"/>
      <c r="Q26" s="1515"/>
      <c r="R26" s="1515"/>
      <c r="S26" s="1515"/>
      <c r="T26" s="1515"/>
      <c r="U26" s="1515"/>
      <c r="V26" s="1515"/>
      <c r="W26" s="1515"/>
      <c r="X26" s="1516"/>
    </row>
    <row r="27" spans="2:24" ht="33.75" customHeight="1" thickBot="1" x14ac:dyDescent="0.3">
      <c r="B27" s="1517"/>
      <c r="C27" s="1518"/>
      <c r="D27" s="1518"/>
      <c r="E27" s="1518"/>
      <c r="F27" s="1518"/>
      <c r="G27" s="1518"/>
      <c r="H27" s="1518"/>
      <c r="I27" s="1518"/>
      <c r="J27" s="1518"/>
      <c r="K27" s="1518"/>
      <c r="L27" s="1518"/>
      <c r="M27" s="1518"/>
      <c r="N27" s="1518"/>
      <c r="O27" s="1518"/>
      <c r="P27" s="1518"/>
      <c r="Q27" s="1518"/>
      <c r="R27" s="1518"/>
      <c r="S27" s="1518"/>
      <c r="T27" s="1518"/>
      <c r="U27" s="1518"/>
      <c r="V27" s="1518"/>
      <c r="W27" s="1518"/>
      <c r="X27" s="1519"/>
    </row>
    <row r="28" spans="2:24" ht="58.5" customHeight="1" thickTop="1" thickBot="1" x14ac:dyDescent="0.3">
      <c r="B28" s="1564"/>
      <c r="C28" s="1564"/>
      <c r="D28" s="1564"/>
      <c r="E28" s="1564"/>
      <c r="F28" s="1564"/>
      <c r="G28" s="1564"/>
      <c r="H28" s="1564"/>
      <c r="I28" s="1564"/>
      <c r="J28" s="1564"/>
      <c r="K28" s="1564"/>
      <c r="L28" s="1564"/>
      <c r="M28" s="1564"/>
      <c r="N28" s="1564"/>
      <c r="O28" s="1564"/>
      <c r="P28" s="1564"/>
      <c r="Q28" s="1564"/>
      <c r="R28" s="1564"/>
      <c r="S28" s="1564"/>
      <c r="T28" s="1564"/>
      <c r="U28" s="1564"/>
      <c r="V28" s="1564"/>
      <c r="W28" s="1564"/>
      <c r="X28" s="1564"/>
    </row>
    <row r="29" spans="2:24" ht="24" x14ac:dyDescent="0.4">
      <c r="C29" s="1546" t="s">
        <v>1744</v>
      </c>
      <c r="D29" s="1547"/>
      <c r="E29" s="1547"/>
      <c r="F29" s="1547"/>
      <c r="G29" s="1548"/>
    </row>
    <row r="30" spans="2:24" x14ac:dyDescent="0.25">
      <c r="C30" s="1810"/>
      <c r="D30" s="1811"/>
      <c r="E30" s="1811"/>
      <c r="F30" s="1811"/>
      <c r="G30" s="1812"/>
    </row>
    <row r="31" spans="2:24" x14ac:dyDescent="0.25">
      <c r="C31" s="1813"/>
      <c r="D31" s="1814"/>
      <c r="E31" s="1814"/>
      <c r="F31" s="1814"/>
      <c r="G31" s="1815"/>
    </row>
    <row r="32" spans="2:24" x14ac:dyDescent="0.25">
      <c r="C32" s="1813"/>
      <c r="D32" s="1814"/>
      <c r="E32" s="1814"/>
      <c r="F32" s="1814"/>
      <c r="G32" s="1815"/>
    </row>
    <row r="33" spans="3:7" ht="15.75" thickBot="1" x14ac:dyDescent="0.3">
      <c r="C33" s="1816"/>
      <c r="D33" s="1817"/>
      <c r="E33" s="1817"/>
      <c r="F33" s="1817"/>
      <c r="G33" s="1818"/>
    </row>
  </sheetData>
  <sheetProtection formatCells="0" formatColumns="0" formatRows="0" insertColumns="0" insertRows="0" insertHyperlinks="0" deleteRows="0" sort="0" autoFilter="0"/>
  <mergeCells count="29">
    <mergeCell ref="A1:Y1"/>
    <mergeCell ref="C29:G29"/>
    <mergeCell ref="C30:G33"/>
    <mergeCell ref="B2:P2"/>
    <mergeCell ref="Q2:X4"/>
    <mergeCell ref="B3:P3"/>
    <mergeCell ref="B4:C4"/>
    <mergeCell ref="D4:J4"/>
    <mergeCell ref="K4:M4"/>
    <mergeCell ref="N4:P4"/>
    <mergeCell ref="B5:X5"/>
    <mergeCell ref="B28:X28"/>
    <mergeCell ref="B8:B9"/>
    <mergeCell ref="E8:J8"/>
    <mergeCell ref="L8:Q8"/>
    <mergeCell ref="S8:X8"/>
    <mergeCell ref="B6:X6"/>
    <mergeCell ref="B7:J7"/>
    <mergeCell ref="L7:N7"/>
    <mergeCell ref="O7:R7"/>
    <mergeCell ref="T7:X7"/>
    <mergeCell ref="B24:X25"/>
    <mergeCell ref="B26:X27"/>
    <mergeCell ref="E9:J9"/>
    <mergeCell ref="L9:Q9"/>
    <mergeCell ref="S9:X9"/>
    <mergeCell ref="B10:X10"/>
    <mergeCell ref="B11:X11"/>
    <mergeCell ref="W15:X23"/>
  </mergeCells>
  <conditionalFormatting sqref="B2:B1048576">
    <cfRule type="duplicateValues" dxfId="10" priority="1"/>
  </conditionalFormatting>
  <pageMargins left="0.25" right="0.25" top="0.75" bottom="0.75" header="0.3" footer="0.3"/>
  <pageSetup scale="38"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6736B-AC4F-40DE-AD42-FF8FEF0F5894}">
  <sheetPr codeName="Sheet87">
    <pageSetUpPr fitToPage="1"/>
  </sheetPr>
  <dimension ref="A1:Y56"/>
  <sheetViews>
    <sheetView showGridLines="0" topLeftCell="A13" zoomScale="60" zoomScaleNormal="60" workbookViewId="0">
      <selection activeCell="A10" sqref="A10:XFD13"/>
    </sheetView>
  </sheetViews>
  <sheetFormatPr defaultColWidth="9.140625" defaultRowHeight="15" x14ac:dyDescent="0.25"/>
  <cols>
    <col min="1" max="1" width="3.42578125" style="58" customWidth="1"/>
    <col min="2" max="2" width="18.42578125" style="58" bestFit="1" customWidth="1"/>
    <col min="3" max="3" width="62.140625"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8.42578125" style="58" bestFit="1" customWidth="1"/>
    <col min="23" max="24" width="12.85546875" style="58" customWidth="1"/>
    <col min="25" max="25" width="9.140625" style="58"/>
    <col min="26" max="26" width="8.85546875" style="58" customWidth="1"/>
    <col min="27" max="16384" width="9.140625" style="58"/>
  </cols>
  <sheetData>
    <row r="1" spans="1:25" ht="263.2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t="s">
        <v>1807</v>
      </c>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100154</v>
      </c>
      <c r="L7" s="1542" t="s">
        <v>1681</v>
      </c>
      <c r="M7" s="1542"/>
      <c r="N7" s="1542"/>
      <c r="O7" s="1543" t="s">
        <v>3064</v>
      </c>
      <c r="P7" s="1578"/>
      <c r="Q7" s="1578"/>
      <c r="R7" s="1578"/>
      <c r="S7" s="589">
        <v>4.2240000000000002</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SUM(U15:U45)</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SUM(K15:K78)</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30.75" thickTop="1" x14ac:dyDescent="0.25">
      <c r="B15" s="936">
        <v>10000006919</v>
      </c>
      <c r="C15" s="774" t="s">
        <v>3065</v>
      </c>
      <c r="D15" s="937">
        <v>2</v>
      </c>
      <c r="E15" s="938">
        <v>0</v>
      </c>
      <c r="F15" s="938" t="s">
        <v>1747</v>
      </c>
      <c r="G15" s="939">
        <v>18.13</v>
      </c>
      <c r="H15" s="938">
        <v>100</v>
      </c>
      <c r="I15" s="939">
        <v>15.12</v>
      </c>
      <c r="J15" s="940">
        <f t="shared" ref="J15:J45" si="1">$S$7*I15</f>
        <v>63.866880000000002</v>
      </c>
      <c r="K15" s="1035"/>
      <c r="L15" s="1023"/>
      <c r="M15" s="1023"/>
      <c r="N15" s="1023"/>
      <c r="O15" s="1023"/>
      <c r="P15" s="1023"/>
      <c r="Q15" s="1023"/>
      <c r="R15" s="1023"/>
      <c r="S15" s="1024"/>
      <c r="T15" s="506">
        <f t="shared" ref="T15:T45" si="2">SUM(K15:S15)</f>
        <v>0</v>
      </c>
      <c r="U15" s="345">
        <f t="shared" ref="U15:U45" si="3">T15*I15</f>
        <v>0</v>
      </c>
      <c r="V15" s="320">
        <f t="shared" ref="V15:V45" si="4">U15*$S$7</f>
        <v>0</v>
      </c>
      <c r="W15" s="1690" t="s">
        <v>1695</v>
      </c>
      <c r="X15" s="1691"/>
    </row>
    <row r="16" spans="1:25" ht="18.75" customHeight="1" x14ac:dyDescent="0.25">
      <c r="B16" s="941">
        <v>10000008443</v>
      </c>
      <c r="C16" s="776" t="s">
        <v>3066</v>
      </c>
      <c r="D16" s="942">
        <v>2</v>
      </c>
      <c r="E16" s="640">
        <v>0</v>
      </c>
      <c r="F16" s="640" t="s">
        <v>1747</v>
      </c>
      <c r="G16" s="643">
        <v>31.88</v>
      </c>
      <c r="H16" s="640">
        <v>170</v>
      </c>
      <c r="I16" s="643">
        <v>22.87</v>
      </c>
      <c r="J16" s="644">
        <f t="shared" si="1"/>
        <v>96.602880000000013</v>
      </c>
      <c r="K16" s="1041"/>
      <c r="L16" s="1025"/>
      <c r="M16" s="1025"/>
      <c r="N16" s="1025"/>
      <c r="O16" s="1025"/>
      <c r="P16" s="1025"/>
      <c r="Q16" s="1025"/>
      <c r="R16" s="1025"/>
      <c r="S16" s="1026"/>
      <c r="T16" s="538">
        <f t="shared" si="2"/>
        <v>0</v>
      </c>
      <c r="U16" s="346">
        <f t="shared" si="3"/>
        <v>0</v>
      </c>
      <c r="V16" s="321">
        <f t="shared" si="4"/>
        <v>0</v>
      </c>
      <c r="W16" s="1692"/>
      <c r="X16" s="1693"/>
    </row>
    <row r="17" spans="2:24" ht="18.75" x14ac:dyDescent="0.25">
      <c r="B17" s="790">
        <v>10000009860</v>
      </c>
      <c r="C17" s="776" t="s">
        <v>3067</v>
      </c>
      <c r="D17" s="942">
        <v>2</v>
      </c>
      <c r="E17" s="640">
        <v>1</v>
      </c>
      <c r="F17" s="640" t="s">
        <v>1747</v>
      </c>
      <c r="G17" s="643">
        <v>29.94</v>
      </c>
      <c r="H17" s="640">
        <v>143</v>
      </c>
      <c r="I17" s="643">
        <v>27.76</v>
      </c>
      <c r="J17" s="644">
        <f t="shared" si="1"/>
        <v>117.25824000000001</v>
      </c>
      <c r="K17" s="1041"/>
      <c r="L17" s="1025"/>
      <c r="M17" s="1025"/>
      <c r="N17" s="1025"/>
      <c r="O17" s="1025"/>
      <c r="P17" s="1025"/>
      <c r="Q17" s="1025"/>
      <c r="R17" s="1025"/>
      <c r="S17" s="1026"/>
      <c r="T17" s="538">
        <f t="shared" si="2"/>
        <v>0</v>
      </c>
      <c r="U17" s="346">
        <f t="shared" si="3"/>
        <v>0</v>
      </c>
      <c r="V17" s="321">
        <f t="shared" si="4"/>
        <v>0</v>
      </c>
      <c r="W17" s="1692"/>
      <c r="X17" s="1693"/>
    </row>
    <row r="18" spans="2:24" ht="18.75" x14ac:dyDescent="0.25">
      <c r="B18" s="790">
        <v>10000011750</v>
      </c>
      <c r="C18" s="776" t="s">
        <v>3068</v>
      </c>
      <c r="D18" s="942">
        <v>2</v>
      </c>
      <c r="E18" s="640">
        <v>0</v>
      </c>
      <c r="F18" s="640" t="s">
        <v>1747</v>
      </c>
      <c r="G18" s="643">
        <v>30</v>
      </c>
      <c r="H18" s="640">
        <v>192</v>
      </c>
      <c r="I18" s="643">
        <v>24.42</v>
      </c>
      <c r="J18" s="644">
        <f t="shared" si="1"/>
        <v>103.15008000000002</v>
      </c>
      <c r="K18" s="1041"/>
      <c r="L18" s="1025"/>
      <c r="M18" s="1025"/>
      <c r="N18" s="1025"/>
      <c r="O18" s="1025"/>
      <c r="P18" s="1025"/>
      <c r="Q18" s="1025"/>
      <c r="R18" s="1025"/>
      <c r="S18" s="1026"/>
      <c r="T18" s="538">
        <f t="shared" si="2"/>
        <v>0</v>
      </c>
      <c r="U18" s="346">
        <f t="shared" si="3"/>
        <v>0</v>
      </c>
      <c r="V18" s="321">
        <f t="shared" si="4"/>
        <v>0</v>
      </c>
      <c r="W18" s="1692"/>
      <c r="X18" s="1693"/>
    </row>
    <row r="19" spans="2:24" ht="30" x14ac:dyDescent="0.25">
      <c r="B19" s="790">
        <v>10000013716</v>
      </c>
      <c r="C19" s="776" t="s">
        <v>3069</v>
      </c>
      <c r="D19" s="942">
        <v>2</v>
      </c>
      <c r="E19" s="640">
        <v>0</v>
      </c>
      <c r="F19" s="640" t="s">
        <v>1747</v>
      </c>
      <c r="G19" s="643">
        <v>20.309999999999999</v>
      </c>
      <c r="H19" s="640">
        <v>100</v>
      </c>
      <c r="I19" s="643">
        <v>9.19</v>
      </c>
      <c r="J19" s="644">
        <f t="shared" si="1"/>
        <v>38.818559999999998</v>
      </c>
      <c r="K19" s="1041"/>
      <c r="L19" s="1025"/>
      <c r="M19" s="1025"/>
      <c r="N19" s="1025"/>
      <c r="O19" s="1025"/>
      <c r="P19" s="1025"/>
      <c r="Q19" s="1025"/>
      <c r="R19" s="1025"/>
      <c r="S19" s="1026"/>
      <c r="T19" s="538">
        <f t="shared" si="2"/>
        <v>0</v>
      </c>
      <c r="U19" s="346">
        <f t="shared" si="3"/>
        <v>0</v>
      </c>
      <c r="V19" s="321">
        <f t="shared" si="4"/>
        <v>0</v>
      </c>
      <c r="W19" s="1692"/>
      <c r="X19" s="1693"/>
    </row>
    <row r="20" spans="2:24" ht="36.75" customHeight="1" x14ac:dyDescent="0.25">
      <c r="B20" s="790">
        <v>10000013740</v>
      </c>
      <c r="C20" s="776" t="s">
        <v>3070</v>
      </c>
      <c r="D20" s="942">
        <v>2</v>
      </c>
      <c r="E20" s="640">
        <v>0</v>
      </c>
      <c r="F20" s="640" t="s">
        <v>1747</v>
      </c>
      <c r="G20" s="643">
        <v>25</v>
      </c>
      <c r="H20" s="640">
        <v>142</v>
      </c>
      <c r="I20" s="643">
        <v>22.72</v>
      </c>
      <c r="J20" s="644">
        <f t="shared" si="1"/>
        <v>95.969279999999998</v>
      </c>
      <c r="K20" s="1041"/>
      <c r="L20" s="1025"/>
      <c r="M20" s="1025"/>
      <c r="N20" s="1025"/>
      <c r="O20" s="1025"/>
      <c r="P20" s="1025"/>
      <c r="Q20" s="1025"/>
      <c r="R20" s="1025"/>
      <c r="S20" s="1026"/>
      <c r="T20" s="538">
        <f t="shared" si="2"/>
        <v>0</v>
      </c>
      <c r="U20" s="346">
        <f t="shared" si="3"/>
        <v>0</v>
      </c>
      <c r="V20" s="321">
        <f t="shared" si="4"/>
        <v>0</v>
      </c>
      <c r="W20" s="1692"/>
      <c r="X20" s="1693"/>
    </row>
    <row r="21" spans="2:24" ht="18.75" x14ac:dyDescent="0.25">
      <c r="B21" s="790">
        <v>10000013782</v>
      </c>
      <c r="C21" s="776" t="s">
        <v>3071</v>
      </c>
      <c r="D21" s="942">
        <v>2</v>
      </c>
      <c r="E21" s="640">
        <v>0</v>
      </c>
      <c r="F21" s="640" t="s">
        <v>1747</v>
      </c>
      <c r="G21" s="643">
        <v>16.25</v>
      </c>
      <c r="H21" s="640">
        <v>100</v>
      </c>
      <c r="I21" s="643">
        <v>16.72</v>
      </c>
      <c r="J21" s="644">
        <f t="shared" si="1"/>
        <v>70.625280000000004</v>
      </c>
      <c r="K21" s="1041"/>
      <c r="L21" s="1025"/>
      <c r="M21" s="1025"/>
      <c r="N21" s="1025"/>
      <c r="O21" s="1025"/>
      <c r="P21" s="1025"/>
      <c r="Q21" s="1025"/>
      <c r="R21" s="1025"/>
      <c r="S21" s="1026"/>
      <c r="T21" s="538">
        <f t="shared" si="2"/>
        <v>0</v>
      </c>
      <c r="U21" s="346">
        <f t="shared" si="3"/>
        <v>0</v>
      </c>
      <c r="V21" s="321">
        <f t="shared" si="4"/>
        <v>0</v>
      </c>
      <c r="W21" s="1692"/>
      <c r="X21" s="1693"/>
    </row>
    <row r="22" spans="2:24" ht="18.75" x14ac:dyDescent="0.25">
      <c r="B22" s="790">
        <v>10000015230</v>
      </c>
      <c r="C22" s="776" t="s">
        <v>3072</v>
      </c>
      <c r="D22" s="942">
        <v>3</v>
      </c>
      <c r="E22" s="640">
        <v>0</v>
      </c>
      <c r="F22" s="640" t="s">
        <v>1747</v>
      </c>
      <c r="G22" s="643">
        <v>30</v>
      </c>
      <c r="H22" s="640">
        <v>160</v>
      </c>
      <c r="I22" s="643">
        <v>42.22</v>
      </c>
      <c r="J22" s="644">
        <f t="shared" si="1"/>
        <v>178.33727999999999</v>
      </c>
      <c r="K22" s="1041"/>
      <c r="L22" s="1025"/>
      <c r="M22" s="1025"/>
      <c r="N22" s="1025"/>
      <c r="O22" s="1025"/>
      <c r="P22" s="1025"/>
      <c r="Q22" s="1025"/>
      <c r="R22" s="1025"/>
      <c r="S22" s="1026"/>
      <c r="T22" s="538">
        <f t="shared" si="2"/>
        <v>0</v>
      </c>
      <c r="U22" s="346">
        <f t="shared" si="3"/>
        <v>0</v>
      </c>
      <c r="V22" s="321">
        <f t="shared" si="4"/>
        <v>0</v>
      </c>
      <c r="W22" s="1692"/>
      <c r="X22" s="1693"/>
    </row>
    <row r="23" spans="2:24" ht="18.75" x14ac:dyDescent="0.25">
      <c r="B23" s="790">
        <v>10000015320</v>
      </c>
      <c r="C23" s="776" t="s">
        <v>3073</v>
      </c>
      <c r="D23" s="942">
        <v>2</v>
      </c>
      <c r="E23" s="640">
        <v>0</v>
      </c>
      <c r="F23" s="640" t="s">
        <v>1747</v>
      </c>
      <c r="G23" s="643">
        <v>31.41</v>
      </c>
      <c r="H23" s="640">
        <v>250</v>
      </c>
      <c r="I23" s="643">
        <v>42.94</v>
      </c>
      <c r="J23" s="644">
        <f t="shared" si="1"/>
        <v>181.37855999999999</v>
      </c>
      <c r="K23" s="1041"/>
      <c r="L23" s="1025"/>
      <c r="M23" s="1025"/>
      <c r="N23" s="1025"/>
      <c r="O23" s="1025"/>
      <c r="P23" s="1025"/>
      <c r="Q23" s="1025"/>
      <c r="R23" s="1025"/>
      <c r="S23" s="1026"/>
      <c r="T23" s="538">
        <f t="shared" si="2"/>
        <v>0</v>
      </c>
      <c r="U23" s="346">
        <f t="shared" si="3"/>
        <v>0</v>
      </c>
      <c r="V23" s="321">
        <f t="shared" si="4"/>
        <v>0</v>
      </c>
      <c r="W23" s="1692"/>
      <c r="X23" s="1693"/>
    </row>
    <row r="24" spans="2:24" ht="18.75" x14ac:dyDescent="0.25">
      <c r="B24" s="941">
        <v>10000015327</v>
      </c>
      <c r="C24" s="776" t="s">
        <v>3074</v>
      </c>
      <c r="D24" s="942">
        <v>2.5</v>
      </c>
      <c r="E24" s="640">
        <v>0</v>
      </c>
      <c r="F24" s="640" t="s">
        <v>1747</v>
      </c>
      <c r="G24" s="643">
        <v>29.53</v>
      </c>
      <c r="H24" s="640">
        <v>175</v>
      </c>
      <c r="I24" s="643">
        <v>40.08</v>
      </c>
      <c r="J24" s="644">
        <f t="shared" si="1"/>
        <v>169.29792</v>
      </c>
      <c r="K24" s="1041"/>
      <c r="L24" s="1025"/>
      <c r="M24" s="1025"/>
      <c r="N24" s="1025"/>
      <c r="O24" s="1025"/>
      <c r="P24" s="1025"/>
      <c r="Q24" s="1025"/>
      <c r="R24" s="1025"/>
      <c r="S24" s="1026"/>
      <c r="T24" s="538">
        <f t="shared" si="2"/>
        <v>0</v>
      </c>
      <c r="U24" s="346">
        <f t="shared" si="3"/>
        <v>0</v>
      </c>
      <c r="V24" s="321">
        <f t="shared" si="4"/>
        <v>0</v>
      </c>
      <c r="W24" s="1692"/>
      <c r="X24" s="1693"/>
    </row>
    <row r="25" spans="2:24" ht="18.75" x14ac:dyDescent="0.25">
      <c r="B25" s="790">
        <v>10000015924</v>
      </c>
      <c r="C25" s="776" t="s">
        <v>3075</v>
      </c>
      <c r="D25" s="942">
        <v>2.25</v>
      </c>
      <c r="E25" s="640">
        <v>0</v>
      </c>
      <c r="F25" s="640" t="s">
        <v>1747</v>
      </c>
      <c r="G25" s="643">
        <v>30</v>
      </c>
      <c r="H25" s="640">
        <v>200</v>
      </c>
      <c r="I25" s="643">
        <v>41.85</v>
      </c>
      <c r="J25" s="644">
        <f t="shared" si="1"/>
        <v>176.77440000000001</v>
      </c>
      <c r="K25" s="1041"/>
      <c r="L25" s="1025"/>
      <c r="M25" s="1025"/>
      <c r="N25" s="1025"/>
      <c r="O25" s="1025"/>
      <c r="P25" s="1025"/>
      <c r="Q25" s="1025"/>
      <c r="R25" s="1025"/>
      <c r="S25" s="1026"/>
      <c r="T25" s="538">
        <f t="shared" si="2"/>
        <v>0</v>
      </c>
      <c r="U25" s="346">
        <f t="shared" si="3"/>
        <v>0</v>
      </c>
      <c r="V25" s="321">
        <f t="shared" si="4"/>
        <v>0</v>
      </c>
      <c r="W25" s="1692"/>
      <c r="X25" s="1693"/>
    </row>
    <row r="26" spans="2:24" ht="18.75" x14ac:dyDescent="0.25">
      <c r="B26" s="790">
        <v>10000015932</v>
      </c>
      <c r="C26" s="776" t="s">
        <v>3074</v>
      </c>
      <c r="D26" s="942">
        <v>2.75</v>
      </c>
      <c r="E26" s="640">
        <v>0</v>
      </c>
      <c r="F26" s="640" t="s">
        <v>1747</v>
      </c>
      <c r="G26" s="643">
        <v>30</v>
      </c>
      <c r="H26" s="640">
        <v>160</v>
      </c>
      <c r="I26" s="643">
        <v>41.5</v>
      </c>
      <c r="J26" s="644">
        <f t="shared" si="1"/>
        <v>175.29600000000002</v>
      </c>
      <c r="K26" s="1041"/>
      <c r="L26" s="1025"/>
      <c r="M26" s="1025"/>
      <c r="N26" s="1025"/>
      <c r="O26" s="1025"/>
      <c r="P26" s="1025"/>
      <c r="Q26" s="1025"/>
      <c r="R26" s="1025"/>
      <c r="S26" s="1026"/>
      <c r="T26" s="538">
        <f t="shared" si="2"/>
        <v>0</v>
      </c>
      <c r="U26" s="346">
        <f t="shared" si="3"/>
        <v>0</v>
      </c>
      <c r="V26" s="321">
        <f t="shared" si="4"/>
        <v>0</v>
      </c>
      <c r="W26" s="1692"/>
      <c r="X26" s="1693"/>
    </row>
    <row r="27" spans="2:24" ht="32.25" customHeight="1" x14ac:dyDescent="0.25">
      <c r="B27" s="790">
        <v>10000037600</v>
      </c>
      <c r="C27" s="776" t="s">
        <v>3076</v>
      </c>
      <c r="D27" s="942">
        <v>2</v>
      </c>
      <c r="E27" s="640">
        <v>0</v>
      </c>
      <c r="F27" s="640" t="s">
        <v>1747</v>
      </c>
      <c r="G27" s="643">
        <v>20.13</v>
      </c>
      <c r="H27" s="640">
        <v>140</v>
      </c>
      <c r="I27" s="643">
        <v>25.58</v>
      </c>
      <c r="J27" s="644">
        <f t="shared" si="1"/>
        <v>108.04992</v>
      </c>
      <c r="K27" s="1041"/>
      <c r="L27" s="1025"/>
      <c r="M27" s="1025"/>
      <c r="N27" s="1025"/>
      <c r="O27" s="1025"/>
      <c r="P27" s="1025"/>
      <c r="Q27" s="1025"/>
      <c r="R27" s="1025"/>
      <c r="S27" s="1026"/>
      <c r="T27" s="538">
        <f t="shared" si="2"/>
        <v>0</v>
      </c>
      <c r="U27" s="346">
        <f t="shared" si="3"/>
        <v>0</v>
      </c>
      <c r="V27" s="321">
        <f t="shared" si="4"/>
        <v>0</v>
      </c>
      <c r="W27" s="1692"/>
      <c r="X27" s="1693"/>
    </row>
    <row r="28" spans="2:24" ht="30" x14ac:dyDescent="0.25">
      <c r="B28" s="790">
        <v>10000055325</v>
      </c>
      <c r="C28" s="776" t="s">
        <v>3077</v>
      </c>
      <c r="D28" s="942">
        <v>2</v>
      </c>
      <c r="E28" s="640">
        <v>2</v>
      </c>
      <c r="F28" s="640" t="s">
        <v>1747</v>
      </c>
      <c r="G28" s="643">
        <v>24.3</v>
      </c>
      <c r="H28" s="640">
        <v>80</v>
      </c>
      <c r="I28" s="643">
        <v>10.54</v>
      </c>
      <c r="J28" s="644">
        <f t="shared" si="1"/>
        <v>44.520959999999995</v>
      </c>
      <c r="K28" s="1041"/>
      <c r="L28" s="1025"/>
      <c r="M28" s="1025"/>
      <c r="N28" s="1025"/>
      <c r="O28" s="1025"/>
      <c r="P28" s="1025"/>
      <c r="Q28" s="1025"/>
      <c r="R28" s="1025"/>
      <c r="S28" s="1026"/>
      <c r="T28" s="538">
        <f t="shared" si="2"/>
        <v>0</v>
      </c>
      <c r="U28" s="346">
        <f t="shared" si="3"/>
        <v>0</v>
      </c>
      <c r="V28" s="321">
        <f t="shared" si="4"/>
        <v>0</v>
      </c>
      <c r="W28" s="1692"/>
      <c r="X28" s="1693"/>
    </row>
    <row r="29" spans="2:24" ht="30.75" customHeight="1" x14ac:dyDescent="0.25">
      <c r="B29" s="790">
        <v>10000055327</v>
      </c>
      <c r="C29" s="776" t="s">
        <v>3078</v>
      </c>
      <c r="D29" s="942">
        <v>2</v>
      </c>
      <c r="E29" s="640">
        <v>2</v>
      </c>
      <c r="F29" s="640" t="s">
        <v>1747</v>
      </c>
      <c r="G29" s="643">
        <v>28.2</v>
      </c>
      <c r="H29" s="640">
        <v>96</v>
      </c>
      <c r="I29" s="643">
        <v>10.41</v>
      </c>
      <c r="J29" s="644">
        <f t="shared" si="1"/>
        <v>43.97184</v>
      </c>
      <c r="K29" s="1041"/>
      <c r="L29" s="1025"/>
      <c r="M29" s="1025"/>
      <c r="N29" s="1025"/>
      <c r="O29" s="1025"/>
      <c r="P29" s="1025"/>
      <c r="Q29" s="1025"/>
      <c r="R29" s="1025"/>
      <c r="S29" s="1026"/>
      <c r="T29" s="538">
        <f t="shared" si="2"/>
        <v>0</v>
      </c>
      <c r="U29" s="346">
        <f t="shared" si="3"/>
        <v>0</v>
      </c>
      <c r="V29" s="321">
        <f t="shared" si="4"/>
        <v>0</v>
      </c>
      <c r="W29" s="1692"/>
      <c r="X29" s="1693"/>
    </row>
    <row r="30" spans="2:24" ht="18.75" x14ac:dyDescent="0.25">
      <c r="B30" s="790">
        <v>10000055425</v>
      </c>
      <c r="C30" s="776" t="s">
        <v>3079</v>
      </c>
      <c r="D30" s="942">
        <v>2</v>
      </c>
      <c r="E30" s="640">
        <v>0</v>
      </c>
      <c r="F30" s="640" t="s">
        <v>1747</v>
      </c>
      <c r="G30" s="643">
        <v>31.25</v>
      </c>
      <c r="H30" s="640">
        <v>200</v>
      </c>
      <c r="I30" s="643">
        <v>26.87</v>
      </c>
      <c r="J30" s="644">
        <f t="shared" si="1"/>
        <v>113.49888000000001</v>
      </c>
      <c r="K30" s="1041"/>
      <c r="L30" s="1025"/>
      <c r="M30" s="1025"/>
      <c r="N30" s="1025"/>
      <c r="O30" s="1025"/>
      <c r="P30" s="1025"/>
      <c r="Q30" s="1025"/>
      <c r="R30" s="1025"/>
      <c r="S30" s="1026"/>
      <c r="T30" s="538">
        <f t="shared" si="2"/>
        <v>0</v>
      </c>
      <c r="U30" s="346">
        <f t="shared" si="3"/>
        <v>0</v>
      </c>
      <c r="V30" s="321">
        <f t="shared" si="4"/>
        <v>0</v>
      </c>
      <c r="W30" s="1692"/>
      <c r="X30" s="1693"/>
    </row>
    <row r="31" spans="2:24" ht="18.75" x14ac:dyDescent="0.25">
      <c r="B31" s="790">
        <v>10000059993</v>
      </c>
      <c r="C31" s="776" t="s">
        <v>3080</v>
      </c>
      <c r="D31" s="942">
        <v>2</v>
      </c>
      <c r="E31" s="640">
        <v>0</v>
      </c>
      <c r="F31" s="640" t="s">
        <v>1747</v>
      </c>
      <c r="G31" s="643">
        <v>20</v>
      </c>
      <c r="H31" s="640">
        <v>119</v>
      </c>
      <c r="I31" s="643">
        <v>20.079999999999998</v>
      </c>
      <c r="J31" s="644">
        <f t="shared" si="1"/>
        <v>84.817920000000001</v>
      </c>
      <c r="K31" s="1041"/>
      <c r="L31" s="1025"/>
      <c r="M31" s="1025"/>
      <c r="N31" s="1025"/>
      <c r="O31" s="1025"/>
      <c r="P31" s="1025"/>
      <c r="Q31" s="1025"/>
      <c r="R31" s="1025"/>
      <c r="S31" s="1026"/>
      <c r="T31" s="538">
        <f t="shared" si="2"/>
        <v>0</v>
      </c>
      <c r="U31" s="346">
        <f t="shared" si="3"/>
        <v>0</v>
      </c>
      <c r="V31" s="321">
        <f t="shared" si="4"/>
        <v>0</v>
      </c>
      <c r="W31" s="1692"/>
      <c r="X31" s="1693"/>
    </row>
    <row r="32" spans="2:24" ht="18.75" x14ac:dyDescent="0.25">
      <c r="B32" s="790">
        <v>10000065887</v>
      </c>
      <c r="C32" s="776" t="s">
        <v>3081</v>
      </c>
      <c r="D32" s="942">
        <v>2</v>
      </c>
      <c r="E32" s="640">
        <v>1</v>
      </c>
      <c r="F32" s="640" t="s">
        <v>1747</v>
      </c>
      <c r="G32" s="643">
        <v>29.9</v>
      </c>
      <c r="H32" s="640">
        <v>137</v>
      </c>
      <c r="I32" s="643">
        <v>24.14</v>
      </c>
      <c r="J32" s="644">
        <f t="shared" si="1"/>
        <v>101.96736000000001</v>
      </c>
      <c r="K32" s="1041"/>
      <c r="L32" s="1025"/>
      <c r="M32" s="1025"/>
      <c r="N32" s="1025"/>
      <c r="O32" s="1025"/>
      <c r="P32" s="1025"/>
      <c r="Q32" s="1025"/>
      <c r="R32" s="1025"/>
      <c r="S32" s="1026"/>
      <c r="T32" s="538">
        <f t="shared" si="2"/>
        <v>0</v>
      </c>
      <c r="U32" s="346">
        <f t="shared" si="3"/>
        <v>0</v>
      </c>
      <c r="V32" s="321">
        <f t="shared" si="4"/>
        <v>0</v>
      </c>
      <c r="W32" s="1692"/>
      <c r="X32" s="1693"/>
    </row>
    <row r="33" spans="2:24" ht="18.75" x14ac:dyDescent="0.25">
      <c r="B33" s="790">
        <v>10000065888</v>
      </c>
      <c r="C33" s="776" t="s">
        <v>3082</v>
      </c>
      <c r="D33" s="942">
        <v>2</v>
      </c>
      <c r="E33" s="640">
        <v>1</v>
      </c>
      <c r="F33" s="640" t="s">
        <v>1747</v>
      </c>
      <c r="G33" s="643">
        <v>29.9</v>
      </c>
      <c r="H33" s="640">
        <v>137</v>
      </c>
      <c r="I33" s="643">
        <v>24.14</v>
      </c>
      <c r="J33" s="644">
        <f t="shared" si="1"/>
        <v>101.96736000000001</v>
      </c>
      <c r="K33" s="1041"/>
      <c r="L33" s="1025"/>
      <c r="M33" s="1025"/>
      <c r="N33" s="1025"/>
      <c r="O33" s="1025"/>
      <c r="P33" s="1025"/>
      <c r="Q33" s="1025"/>
      <c r="R33" s="1025"/>
      <c r="S33" s="1026"/>
      <c r="T33" s="538">
        <f t="shared" si="2"/>
        <v>0</v>
      </c>
      <c r="U33" s="346">
        <f t="shared" si="3"/>
        <v>0</v>
      </c>
      <c r="V33" s="321">
        <f t="shared" si="4"/>
        <v>0</v>
      </c>
      <c r="W33" s="1692"/>
      <c r="X33" s="1693"/>
    </row>
    <row r="34" spans="2:24" ht="18.75" x14ac:dyDescent="0.25">
      <c r="B34" s="941">
        <v>10000068472</v>
      </c>
      <c r="C34" s="776" t="s">
        <v>3083</v>
      </c>
      <c r="D34" s="942">
        <v>2</v>
      </c>
      <c r="E34" s="640">
        <v>0</v>
      </c>
      <c r="F34" s="640" t="s">
        <v>1747</v>
      </c>
      <c r="G34" s="643">
        <v>12</v>
      </c>
      <c r="H34" s="640">
        <v>71</v>
      </c>
      <c r="I34" s="643">
        <v>12.05</v>
      </c>
      <c r="J34" s="644">
        <f t="shared" si="1"/>
        <v>50.899200000000008</v>
      </c>
      <c r="K34" s="1041"/>
      <c r="L34" s="1025"/>
      <c r="M34" s="1025"/>
      <c r="N34" s="1025"/>
      <c r="O34" s="1025"/>
      <c r="P34" s="1025"/>
      <c r="Q34" s="1025"/>
      <c r="R34" s="1025"/>
      <c r="S34" s="1026"/>
      <c r="T34" s="538">
        <f t="shared" si="2"/>
        <v>0</v>
      </c>
      <c r="U34" s="346">
        <f t="shared" si="3"/>
        <v>0</v>
      </c>
      <c r="V34" s="321">
        <f t="shared" si="4"/>
        <v>0</v>
      </c>
      <c r="W34" s="1692"/>
      <c r="X34" s="1693"/>
    </row>
    <row r="35" spans="2:24" ht="18.75" x14ac:dyDescent="0.25">
      <c r="B35" s="790">
        <v>10000069005</v>
      </c>
      <c r="C35" s="776" t="s">
        <v>3084</v>
      </c>
      <c r="D35" s="942">
        <v>2</v>
      </c>
      <c r="E35" s="640">
        <v>1</v>
      </c>
      <c r="F35" s="640" t="s">
        <v>1747</v>
      </c>
      <c r="G35" s="643">
        <v>30</v>
      </c>
      <c r="H35" s="640">
        <v>150</v>
      </c>
      <c r="I35" s="643">
        <v>15.47</v>
      </c>
      <c r="J35" s="644">
        <f t="shared" si="1"/>
        <v>65.345280000000002</v>
      </c>
      <c r="K35" s="1041"/>
      <c r="L35" s="1025"/>
      <c r="M35" s="1025"/>
      <c r="N35" s="1025"/>
      <c r="O35" s="1025"/>
      <c r="P35" s="1025"/>
      <c r="Q35" s="1025"/>
      <c r="R35" s="1025"/>
      <c r="S35" s="1026"/>
      <c r="T35" s="538">
        <f t="shared" si="2"/>
        <v>0</v>
      </c>
      <c r="U35" s="346">
        <f t="shared" si="3"/>
        <v>0</v>
      </c>
      <c r="V35" s="321">
        <f t="shared" si="4"/>
        <v>0</v>
      </c>
      <c r="W35" s="1692"/>
      <c r="X35" s="1693"/>
    </row>
    <row r="36" spans="2:24" ht="18.75" x14ac:dyDescent="0.25">
      <c r="B36" s="790">
        <v>10000069033</v>
      </c>
      <c r="C36" s="776" t="s">
        <v>3085</v>
      </c>
      <c r="D36" s="942">
        <v>1</v>
      </c>
      <c r="E36" s="640">
        <v>0.5</v>
      </c>
      <c r="F36" s="640" t="s">
        <v>1747</v>
      </c>
      <c r="G36" s="643">
        <v>30.78</v>
      </c>
      <c r="H36" s="640">
        <v>250</v>
      </c>
      <c r="I36" s="643">
        <v>23.04</v>
      </c>
      <c r="J36" s="644">
        <f t="shared" si="1"/>
        <v>97.320959999999999</v>
      </c>
      <c r="K36" s="1041"/>
      <c r="L36" s="1025"/>
      <c r="M36" s="1025"/>
      <c r="N36" s="1025"/>
      <c r="O36" s="1025"/>
      <c r="P36" s="1025"/>
      <c r="Q36" s="1025"/>
      <c r="R36" s="1025"/>
      <c r="S36" s="1026"/>
      <c r="T36" s="538">
        <f t="shared" si="2"/>
        <v>0</v>
      </c>
      <c r="U36" s="346">
        <f t="shared" si="3"/>
        <v>0</v>
      </c>
      <c r="V36" s="321">
        <f t="shared" si="4"/>
        <v>0</v>
      </c>
      <c r="W36" s="1692"/>
      <c r="X36" s="1693"/>
    </row>
    <row r="37" spans="2:24" ht="18.75" x14ac:dyDescent="0.25">
      <c r="B37" s="941">
        <v>10000069050</v>
      </c>
      <c r="C37" s="776" t="s">
        <v>3086</v>
      </c>
      <c r="D37" s="942">
        <v>2</v>
      </c>
      <c r="E37" s="640">
        <v>0</v>
      </c>
      <c r="F37" s="640" t="s">
        <v>1747</v>
      </c>
      <c r="G37" s="643">
        <v>21.25</v>
      </c>
      <c r="H37" s="640">
        <v>170</v>
      </c>
      <c r="I37" s="643">
        <v>31.2</v>
      </c>
      <c r="J37" s="644">
        <f t="shared" si="1"/>
        <v>131.78880000000001</v>
      </c>
      <c r="K37" s="1041"/>
      <c r="L37" s="1025"/>
      <c r="M37" s="1025"/>
      <c r="N37" s="1025"/>
      <c r="O37" s="1025"/>
      <c r="P37" s="1025"/>
      <c r="Q37" s="1025"/>
      <c r="R37" s="1025"/>
      <c r="S37" s="1026"/>
      <c r="T37" s="538">
        <f t="shared" si="2"/>
        <v>0</v>
      </c>
      <c r="U37" s="346">
        <f t="shared" si="3"/>
        <v>0</v>
      </c>
      <c r="V37" s="321">
        <f t="shared" si="4"/>
        <v>0</v>
      </c>
      <c r="W37" s="1692"/>
      <c r="X37" s="1693"/>
    </row>
    <row r="38" spans="2:24" ht="18.75" x14ac:dyDescent="0.25">
      <c r="B38" s="790">
        <v>10000069097</v>
      </c>
      <c r="C38" s="776" t="s">
        <v>3087</v>
      </c>
      <c r="D38" s="942">
        <v>2</v>
      </c>
      <c r="E38" s="640">
        <v>0</v>
      </c>
      <c r="F38" s="640" t="s">
        <v>1747</v>
      </c>
      <c r="G38" s="643">
        <v>15.09</v>
      </c>
      <c r="H38" s="640">
        <v>115</v>
      </c>
      <c r="I38" s="643">
        <v>12.47</v>
      </c>
      <c r="J38" s="644">
        <f t="shared" si="1"/>
        <v>52.673280000000005</v>
      </c>
      <c r="K38" s="1041"/>
      <c r="L38" s="1025"/>
      <c r="M38" s="1025"/>
      <c r="N38" s="1025"/>
      <c r="O38" s="1025"/>
      <c r="P38" s="1025"/>
      <c r="Q38" s="1025"/>
      <c r="R38" s="1025"/>
      <c r="S38" s="1026"/>
      <c r="T38" s="538">
        <f t="shared" si="2"/>
        <v>0</v>
      </c>
      <c r="U38" s="346">
        <f t="shared" si="3"/>
        <v>0</v>
      </c>
      <c r="V38" s="321">
        <f t="shared" si="4"/>
        <v>0</v>
      </c>
      <c r="W38" s="1692"/>
      <c r="X38" s="1693"/>
    </row>
    <row r="39" spans="2:24" ht="18.75" x14ac:dyDescent="0.25">
      <c r="B39" s="941">
        <v>10000070346</v>
      </c>
      <c r="C39" s="776" t="s">
        <v>3088</v>
      </c>
      <c r="D39" s="942">
        <v>2</v>
      </c>
      <c r="E39" s="640">
        <v>0</v>
      </c>
      <c r="F39" s="640" t="s">
        <v>1747</v>
      </c>
      <c r="G39" s="643">
        <v>12</v>
      </c>
      <c r="H39" s="640">
        <v>71</v>
      </c>
      <c r="I39" s="643">
        <v>12.88</v>
      </c>
      <c r="J39" s="644">
        <f t="shared" si="1"/>
        <v>54.405120000000004</v>
      </c>
      <c r="K39" s="1041"/>
      <c r="L39" s="1025"/>
      <c r="M39" s="1025"/>
      <c r="N39" s="1025"/>
      <c r="O39" s="1025"/>
      <c r="P39" s="1025"/>
      <c r="Q39" s="1025"/>
      <c r="R39" s="1025"/>
      <c r="S39" s="1026"/>
      <c r="T39" s="538">
        <f t="shared" si="2"/>
        <v>0</v>
      </c>
      <c r="U39" s="346">
        <f t="shared" si="3"/>
        <v>0</v>
      </c>
      <c r="V39" s="321">
        <f t="shared" si="4"/>
        <v>0</v>
      </c>
      <c r="W39" s="1692"/>
      <c r="X39" s="1693"/>
    </row>
    <row r="40" spans="2:24" ht="18.75" x14ac:dyDescent="0.25">
      <c r="B40" s="790">
        <v>10000073050</v>
      </c>
      <c r="C40" s="776" t="s">
        <v>3089</v>
      </c>
      <c r="D40" s="942">
        <v>2</v>
      </c>
      <c r="E40" s="640">
        <v>0</v>
      </c>
      <c r="F40" s="640" t="s">
        <v>1747</v>
      </c>
      <c r="G40" s="643">
        <v>30</v>
      </c>
      <c r="H40" s="640">
        <v>175</v>
      </c>
      <c r="I40" s="643">
        <v>32.31</v>
      </c>
      <c r="J40" s="644">
        <f t="shared" si="1"/>
        <v>136.47744000000003</v>
      </c>
      <c r="K40" s="1041"/>
      <c r="L40" s="1025"/>
      <c r="M40" s="1025"/>
      <c r="N40" s="1025"/>
      <c r="O40" s="1025"/>
      <c r="P40" s="1025"/>
      <c r="Q40" s="1025"/>
      <c r="R40" s="1025"/>
      <c r="S40" s="1026"/>
      <c r="T40" s="538">
        <f t="shared" si="2"/>
        <v>0</v>
      </c>
      <c r="U40" s="346">
        <f t="shared" si="3"/>
        <v>0</v>
      </c>
      <c r="V40" s="321">
        <f t="shared" si="4"/>
        <v>0</v>
      </c>
      <c r="W40" s="1692"/>
      <c r="X40" s="1693"/>
    </row>
    <row r="41" spans="2:24" ht="18.75" x14ac:dyDescent="0.25">
      <c r="B41" s="941">
        <v>10000080125</v>
      </c>
      <c r="C41" s="776" t="s">
        <v>3090</v>
      </c>
      <c r="D41" s="942">
        <v>2.25</v>
      </c>
      <c r="E41" s="640">
        <v>0</v>
      </c>
      <c r="F41" s="640" t="s">
        <v>1747</v>
      </c>
      <c r="G41" s="643">
        <v>31.5</v>
      </c>
      <c r="H41" s="640">
        <v>210</v>
      </c>
      <c r="I41" s="643">
        <v>26.3</v>
      </c>
      <c r="J41" s="644">
        <f t="shared" si="1"/>
        <v>111.09120000000001</v>
      </c>
      <c r="K41" s="1041"/>
      <c r="L41" s="1025"/>
      <c r="M41" s="1025"/>
      <c r="N41" s="1025"/>
      <c r="O41" s="1025"/>
      <c r="P41" s="1025"/>
      <c r="Q41" s="1025"/>
      <c r="R41" s="1025"/>
      <c r="S41" s="1026"/>
      <c r="T41" s="538">
        <f t="shared" si="2"/>
        <v>0</v>
      </c>
      <c r="U41" s="346">
        <f t="shared" si="3"/>
        <v>0</v>
      </c>
      <c r="V41" s="321">
        <f t="shared" si="4"/>
        <v>0</v>
      </c>
      <c r="W41" s="1692"/>
      <c r="X41" s="1693"/>
    </row>
    <row r="42" spans="2:24" ht="30" x14ac:dyDescent="0.25">
      <c r="B42" s="941">
        <v>10000096170</v>
      </c>
      <c r="C42" s="776" t="s">
        <v>3091</v>
      </c>
      <c r="D42" s="942">
        <v>3</v>
      </c>
      <c r="E42" s="640">
        <v>0</v>
      </c>
      <c r="F42" s="640" t="s">
        <v>1747</v>
      </c>
      <c r="G42" s="643">
        <v>18.75</v>
      </c>
      <c r="H42" s="640">
        <v>100</v>
      </c>
      <c r="I42" s="643">
        <v>21</v>
      </c>
      <c r="J42" s="644">
        <f t="shared" si="1"/>
        <v>88.704000000000008</v>
      </c>
      <c r="K42" s="1041"/>
      <c r="L42" s="1025"/>
      <c r="M42" s="1025"/>
      <c r="N42" s="1025"/>
      <c r="O42" s="1025"/>
      <c r="P42" s="1025"/>
      <c r="Q42" s="1025"/>
      <c r="R42" s="1025"/>
      <c r="S42" s="1026"/>
      <c r="T42" s="538">
        <f t="shared" si="2"/>
        <v>0</v>
      </c>
      <c r="U42" s="346">
        <f t="shared" si="3"/>
        <v>0</v>
      </c>
      <c r="V42" s="321">
        <f t="shared" si="4"/>
        <v>0</v>
      </c>
      <c r="W42" s="1692"/>
      <c r="X42" s="1693"/>
    </row>
    <row r="43" spans="2:24" ht="18.75" x14ac:dyDescent="0.25">
      <c r="B43" s="790">
        <v>10000096694</v>
      </c>
      <c r="C43" s="776" t="s">
        <v>3092</v>
      </c>
      <c r="D43" s="942">
        <v>2</v>
      </c>
      <c r="E43" s="640">
        <v>1</v>
      </c>
      <c r="F43" s="640" t="s">
        <v>1747</v>
      </c>
      <c r="G43" s="643">
        <v>29.93</v>
      </c>
      <c r="H43" s="640">
        <v>133</v>
      </c>
      <c r="I43" s="643">
        <v>24.23</v>
      </c>
      <c r="J43" s="644">
        <f t="shared" si="1"/>
        <v>102.34752</v>
      </c>
      <c r="K43" s="1041"/>
      <c r="L43" s="1025"/>
      <c r="M43" s="1025"/>
      <c r="N43" s="1025"/>
      <c r="O43" s="1025"/>
      <c r="P43" s="1025"/>
      <c r="Q43" s="1025"/>
      <c r="R43" s="1025"/>
      <c r="S43" s="1026"/>
      <c r="T43" s="538">
        <f t="shared" si="2"/>
        <v>0</v>
      </c>
      <c r="U43" s="346">
        <f t="shared" si="3"/>
        <v>0</v>
      </c>
      <c r="V43" s="321">
        <f t="shared" si="4"/>
        <v>0</v>
      </c>
      <c r="W43" s="1692"/>
      <c r="X43" s="1693"/>
    </row>
    <row r="44" spans="2:24" ht="30" customHeight="1" x14ac:dyDescent="0.25">
      <c r="B44" s="941">
        <v>10000097689</v>
      </c>
      <c r="C44" s="943" t="s">
        <v>3093</v>
      </c>
      <c r="D44" s="942">
        <v>2</v>
      </c>
      <c r="E44" s="640">
        <v>0</v>
      </c>
      <c r="F44" s="640" t="s">
        <v>1747</v>
      </c>
      <c r="G44" s="643">
        <v>30</v>
      </c>
      <c r="H44" s="640">
        <v>152</v>
      </c>
      <c r="I44" s="643">
        <v>23.67</v>
      </c>
      <c r="J44" s="644">
        <f t="shared" si="1"/>
        <v>99.982080000000011</v>
      </c>
      <c r="K44" s="1041"/>
      <c r="L44" s="1025"/>
      <c r="M44" s="1025"/>
      <c r="N44" s="1025"/>
      <c r="O44" s="1025"/>
      <c r="P44" s="1025"/>
      <c r="Q44" s="1025"/>
      <c r="R44" s="1025"/>
      <c r="S44" s="1026"/>
      <c r="T44" s="538">
        <f t="shared" si="2"/>
        <v>0</v>
      </c>
      <c r="U44" s="346">
        <f t="shared" si="3"/>
        <v>0</v>
      </c>
      <c r="V44" s="321">
        <f t="shared" si="4"/>
        <v>0</v>
      </c>
      <c r="W44" s="1692"/>
      <c r="X44" s="1693"/>
    </row>
    <row r="45" spans="2:24" ht="19.5" thickBot="1" x14ac:dyDescent="0.3">
      <c r="B45" s="649">
        <v>10000097886</v>
      </c>
      <c r="C45" s="944" t="s">
        <v>3094</v>
      </c>
      <c r="D45" s="945">
        <v>2</v>
      </c>
      <c r="E45" s="946">
        <v>1</v>
      </c>
      <c r="F45" s="946" t="s">
        <v>1747</v>
      </c>
      <c r="G45" s="947">
        <v>30.31</v>
      </c>
      <c r="H45" s="946">
        <v>125</v>
      </c>
      <c r="I45" s="947">
        <v>15.44</v>
      </c>
      <c r="J45" s="948">
        <f t="shared" si="1"/>
        <v>65.218559999999997</v>
      </c>
      <c r="K45" s="1036"/>
      <c r="L45" s="1027"/>
      <c r="M45" s="1027"/>
      <c r="N45" s="1027"/>
      <c r="O45" s="1027"/>
      <c r="P45" s="1027"/>
      <c r="Q45" s="1027"/>
      <c r="R45" s="1027"/>
      <c r="S45" s="1028"/>
      <c r="T45" s="507">
        <f t="shared" si="2"/>
        <v>0</v>
      </c>
      <c r="U45" s="347">
        <f t="shared" si="3"/>
        <v>0</v>
      </c>
      <c r="V45" s="322">
        <f t="shared" si="4"/>
        <v>0</v>
      </c>
      <c r="W45" s="1694"/>
      <c r="X45" s="1695"/>
    </row>
    <row r="46" spans="2:24" ht="19.5" customHeight="1" thickTop="1" x14ac:dyDescent="0.25">
      <c r="B46" s="539"/>
      <c r="C46" s="540"/>
      <c r="D46" s="541"/>
      <c r="E46" s="542"/>
      <c r="F46" s="542"/>
      <c r="G46" s="541"/>
      <c r="H46" s="542"/>
      <c r="I46" s="541"/>
      <c r="J46" s="543"/>
      <c r="K46" s="544"/>
      <c r="L46" s="544"/>
      <c r="M46" s="544"/>
      <c r="N46" s="544"/>
      <c r="O46" s="544"/>
      <c r="P46" s="544"/>
      <c r="Q46" s="544"/>
      <c r="R46" s="544"/>
      <c r="S46" s="544"/>
      <c r="T46" s="545"/>
      <c r="U46" s="36"/>
      <c r="V46" s="35"/>
      <c r="W46" s="35"/>
      <c r="X46" s="1133"/>
    </row>
    <row r="47" spans="2:24" ht="23.85" customHeight="1" x14ac:dyDescent="0.25">
      <c r="B47" s="1514"/>
      <c r="C47" s="1515"/>
      <c r="D47" s="1515"/>
      <c r="E47" s="1515"/>
      <c r="F47" s="1515"/>
      <c r="G47" s="1515"/>
      <c r="H47" s="1515"/>
      <c r="I47" s="1515"/>
      <c r="J47" s="1515"/>
      <c r="K47" s="1515"/>
      <c r="L47" s="1515"/>
      <c r="M47" s="1515"/>
      <c r="N47" s="1515"/>
      <c r="O47" s="1515"/>
      <c r="P47" s="1515"/>
      <c r="Q47" s="1515"/>
      <c r="R47" s="1515"/>
      <c r="S47" s="1515"/>
      <c r="T47" s="1515"/>
      <c r="U47" s="1515"/>
      <c r="V47" s="1515"/>
      <c r="W47" s="1515"/>
      <c r="X47" s="1516"/>
    </row>
    <row r="48" spans="2:24" ht="23.85" customHeight="1" x14ac:dyDescent="0.25">
      <c r="B48" s="1514"/>
      <c r="C48" s="1515"/>
      <c r="D48" s="1515"/>
      <c r="E48" s="1515"/>
      <c r="F48" s="1515"/>
      <c r="G48" s="1515"/>
      <c r="H48" s="1515"/>
      <c r="I48" s="1515"/>
      <c r="J48" s="1515"/>
      <c r="K48" s="1515"/>
      <c r="L48" s="1515"/>
      <c r="M48" s="1515"/>
      <c r="N48" s="1515"/>
      <c r="O48" s="1515"/>
      <c r="P48" s="1515"/>
      <c r="Q48" s="1515"/>
      <c r="R48" s="1515"/>
      <c r="S48" s="1515"/>
      <c r="T48" s="1515"/>
      <c r="U48" s="1515"/>
      <c r="V48" s="1515"/>
      <c r="W48" s="1515"/>
      <c r="X48" s="1516"/>
    </row>
    <row r="49" spans="2:24" ht="0.75" customHeight="1" x14ac:dyDescent="0.25">
      <c r="B49" s="1514"/>
      <c r="C49" s="1515"/>
      <c r="D49" s="1515"/>
      <c r="E49" s="1515"/>
      <c r="F49" s="1515"/>
      <c r="G49" s="1515"/>
      <c r="H49" s="1515"/>
      <c r="I49" s="1515"/>
      <c r="J49" s="1515"/>
      <c r="K49" s="1515"/>
      <c r="L49" s="1515"/>
      <c r="M49" s="1515"/>
      <c r="N49" s="1515"/>
      <c r="O49" s="1515"/>
      <c r="P49" s="1515"/>
      <c r="Q49" s="1515"/>
      <c r="R49" s="1515"/>
      <c r="S49" s="1515"/>
      <c r="T49" s="1515"/>
      <c r="U49" s="1515"/>
      <c r="V49" s="1515"/>
      <c r="W49" s="1515"/>
      <c r="X49" s="1516"/>
    </row>
    <row r="50" spans="2:24" ht="33.75" customHeight="1" thickBot="1" x14ac:dyDescent="0.3">
      <c r="B50" s="1517"/>
      <c r="C50" s="1518"/>
      <c r="D50" s="1518"/>
      <c r="E50" s="1518"/>
      <c r="F50" s="1518"/>
      <c r="G50" s="1518"/>
      <c r="H50" s="1518"/>
      <c r="I50" s="1518"/>
      <c r="J50" s="1518"/>
      <c r="K50" s="1518"/>
      <c r="L50" s="1518"/>
      <c r="M50" s="1518"/>
      <c r="N50" s="1518"/>
      <c r="O50" s="1518"/>
      <c r="P50" s="1518"/>
      <c r="Q50" s="1518"/>
      <c r="R50" s="1518"/>
      <c r="S50" s="1518"/>
      <c r="T50" s="1518"/>
      <c r="U50" s="1518"/>
      <c r="V50" s="1518"/>
      <c r="W50" s="1518"/>
      <c r="X50" s="1519"/>
    </row>
    <row r="51" spans="2:24" ht="58.5" customHeight="1" thickTop="1" thickBot="1" x14ac:dyDescent="0.3">
      <c r="B51" s="1564"/>
      <c r="C51" s="1564"/>
      <c r="D51" s="1564"/>
      <c r="E51" s="1564"/>
      <c r="F51" s="1564"/>
      <c r="G51" s="1564"/>
      <c r="H51" s="1564"/>
      <c r="I51" s="1564"/>
      <c r="J51" s="1564"/>
      <c r="K51" s="1564"/>
      <c r="L51" s="1564"/>
      <c r="M51" s="1564"/>
      <c r="N51" s="1564"/>
      <c r="O51" s="1564"/>
      <c r="P51" s="1564"/>
      <c r="Q51" s="1564"/>
      <c r="R51" s="1564"/>
      <c r="S51" s="1564"/>
      <c r="T51" s="1564"/>
      <c r="U51" s="1564"/>
      <c r="V51" s="1564"/>
      <c r="W51" s="1564"/>
      <c r="X51" s="1564"/>
    </row>
    <row r="52" spans="2:24" ht="24" x14ac:dyDescent="0.4">
      <c r="C52" s="1546" t="s">
        <v>1744</v>
      </c>
      <c r="D52" s="1547"/>
      <c r="E52" s="1547"/>
      <c r="F52" s="1547"/>
      <c r="G52" s="1548"/>
    </row>
    <row r="53" spans="2:24" x14ac:dyDescent="0.25">
      <c r="C53" s="1549"/>
      <c r="D53" s="1550"/>
      <c r="E53" s="1550"/>
      <c r="F53" s="1550"/>
      <c r="G53" s="1551"/>
    </row>
    <row r="54" spans="2:24" x14ac:dyDescent="0.25">
      <c r="C54" s="1552"/>
      <c r="D54" s="1553"/>
      <c r="E54" s="1553"/>
      <c r="F54" s="1553"/>
      <c r="G54" s="1554"/>
    </row>
    <row r="55" spans="2:24" x14ac:dyDescent="0.25">
      <c r="C55" s="1552"/>
      <c r="D55" s="1553"/>
      <c r="E55" s="1553"/>
      <c r="F55" s="1553"/>
      <c r="G55" s="1554"/>
    </row>
    <row r="56" spans="2:24" ht="15.75" thickBot="1" x14ac:dyDescent="0.3">
      <c r="C56" s="1555"/>
      <c r="D56" s="1556"/>
      <c r="E56" s="1556"/>
      <c r="F56" s="1556"/>
      <c r="G56" s="1557"/>
    </row>
  </sheetData>
  <sheetProtection formatCells="0" formatColumns="0" formatRows="0" insertColumns="0" insertRows="0" insertHyperlinks="0" deleteRows="0" sort="0" autoFilter="0"/>
  <mergeCells count="29">
    <mergeCell ref="A1:Y1"/>
    <mergeCell ref="C52:G52"/>
    <mergeCell ref="C53:G56"/>
    <mergeCell ref="B10:X10"/>
    <mergeCell ref="B11:X11"/>
    <mergeCell ref="W15:X45"/>
    <mergeCell ref="B47:X48"/>
    <mergeCell ref="B49:X50"/>
    <mergeCell ref="B51:X51"/>
    <mergeCell ref="B8:B9"/>
    <mergeCell ref="E8:J8"/>
    <mergeCell ref="L8:Q8"/>
    <mergeCell ref="S8:X8"/>
    <mergeCell ref="E9:J9"/>
    <mergeCell ref="L9:Q9"/>
    <mergeCell ref="S9:X9"/>
    <mergeCell ref="B5:X5"/>
    <mergeCell ref="B6:X6"/>
    <mergeCell ref="B7:J7"/>
    <mergeCell ref="L7:N7"/>
    <mergeCell ref="O7:R7"/>
    <mergeCell ref="T7:X7"/>
    <mergeCell ref="B2:P2"/>
    <mergeCell ref="Q2:X4"/>
    <mergeCell ref="B3:P3"/>
    <mergeCell ref="B4:C4"/>
    <mergeCell ref="D4:J4"/>
    <mergeCell ref="K4:M4"/>
    <mergeCell ref="N4:P4"/>
  </mergeCells>
  <conditionalFormatting sqref="B2:B1048576">
    <cfRule type="duplicateValues" dxfId="9" priority="1"/>
  </conditionalFormatting>
  <pageMargins left="0.25" right="0.25" top="0.75" bottom="0.75" header="0.3" footer="0.3"/>
  <pageSetup scale="30"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60A0A-D8BF-42F8-822E-0A2B48DDDBC3}">
  <sheetPr codeName="Sheet88">
    <pageSetUpPr fitToPage="1"/>
  </sheetPr>
  <dimension ref="A1:Y29"/>
  <sheetViews>
    <sheetView showGridLines="0" zoomScale="60" zoomScaleNormal="60" workbookViewId="0">
      <selection activeCell="A10" sqref="A10:XFD13"/>
    </sheetView>
  </sheetViews>
  <sheetFormatPr defaultColWidth="9.140625" defaultRowHeight="15" x14ac:dyDescent="0.25"/>
  <cols>
    <col min="1" max="1" width="3.42578125" style="58" customWidth="1"/>
    <col min="2" max="2" width="19.5703125" style="58"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t="s">
        <v>1807</v>
      </c>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110244</v>
      </c>
      <c r="L7" s="1542" t="s">
        <v>1681</v>
      </c>
      <c r="M7" s="1542"/>
      <c r="N7" s="1542"/>
      <c r="O7" s="1543" t="s">
        <v>3095</v>
      </c>
      <c r="P7" s="1578"/>
      <c r="Q7" s="1578"/>
      <c r="R7" s="1578"/>
      <c r="S7" s="578">
        <v>1.8265</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SUM(U15:U19)</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SUM(K15:K51)</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31.5" customHeight="1" x14ac:dyDescent="0.25">
      <c r="B15" s="590">
        <v>17020111120</v>
      </c>
      <c r="C15" s="591" t="s">
        <v>3096</v>
      </c>
      <c r="D15" s="559">
        <v>1</v>
      </c>
      <c r="E15" s="560">
        <v>1</v>
      </c>
      <c r="F15" s="560" t="s">
        <v>1747</v>
      </c>
      <c r="G15" s="561">
        <v>19.2</v>
      </c>
      <c r="H15" s="560">
        <v>144</v>
      </c>
      <c r="I15" s="561">
        <v>8.83</v>
      </c>
      <c r="J15" s="580">
        <f t="shared" ref="J15:J19" si="1">$S$7*I15</f>
        <v>16.127994999999999</v>
      </c>
      <c r="K15" s="993"/>
      <c r="L15" s="979"/>
      <c r="M15" s="979"/>
      <c r="N15" s="979"/>
      <c r="O15" s="979"/>
      <c r="P15" s="979"/>
      <c r="Q15" s="979"/>
      <c r="R15" s="979"/>
      <c r="S15" s="994"/>
      <c r="T15" s="54">
        <f t="shared" ref="T15:T19" si="2">SUM(K15:S15)</f>
        <v>0</v>
      </c>
      <c r="U15" s="325">
        <f t="shared" ref="U15:U19" si="3">T15*I15</f>
        <v>0</v>
      </c>
      <c r="V15" s="328">
        <f t="shared" ref="V15:V19" si="4">U15*$S$7</f>
        <v>0</v>
      </c>
      <c r="W15" s="1572" t="s">
        <v>1695</v>
      </c>
      <c r="X15" s="1573"/>
    </row>
    <row r="16" spans="1:25" ht="30" x14ac:dyDescent="0.25">
      <c r="B16" s="592">
        <v>17021081120</v>
      </c>
      <c r="C16" s="570" t="s">
        <v>3097</v>
      </c>
      <c r="D16" s="565">
        <v>1</v>
      </c>
      <c r="E16" s="566">
        <v>2</v>
      </c>
      <c r="F16" s="566" t="s">
        <v>1747</v>
      </c>
      <c r="G16" s="567">
        <v>20.100000000000001</v>
      </c>
      <c r="H16" s="566">
        <v>108</v>
      </c>
      <c r="I16" s="567">
        <v>6.75</v>
      </c>
      <c r="J16" s="568">
        <f t="shared" si="1"/>
        <v>12.328875</v>
      </c>
      <c r="K16" s="995"/>
      <c r="L16" s="964"/>
      <c r="M16" s="964"/>
      <c r="N16" s="964"/>
      <c r="O16" s="964"/>
      <c r="P16" s="964"/>
      <c r="Q16" s="964"/>
      <c r="R16" s="964"/>
      <c r="S16" s="996"/>
      <c r="T16" s="55">
        <f t="shared" si="2"/>
        <v>0</v>
      </c>
      <c r="U16" s="326">
        <f t="shared" si="3"/>
        <v>0</v>
      </c>
      <c r="V16" s="13">
        <f t="shared" si="4"/>
        <v>0</v>
      </c>
      <c r="W16" s="1574"/>
      <c r="X16" s="1575"/>
    </row>
    <row r="17" spans="2:24" ht="30" x14ac:dyDescent="0.25">
      <c r="B17" s="593">
        <v>17021101120</v>
      </c>
      <c r="C17" s="570" t="s">
        <v>3098</v>
      </c>
      <c r="D17" s="565">
        <v>1</v>
      </c>
      <c r="E17" s="566">
        <v>2</v>
      </c>
      <c r="F17" s="566" t="s">
        <v>1747</v>
      </c>
      <c r="G17" s="567">
        <v>19.2</v>
      </c>
      <c r="H17" s="566">
        <v>108</v>
      </c>
      <c r="I17" s="567">
        <v>6.75</v>
      </c>
      <c r="J17" s="568">
        <f t="shared" si="1"/>
        <v>12.328875</v>
      </c>
      <c r="K17" s="995"/>
      <c r="L17" s="964"/>
      <c r="M17" s="964"/>
      <c r="N17" s="964"/>
      <c r="O17" s="964"/>
      <c r="P17" s="964"/>
      <c r="Q17" s="964"/>
      <c r="R17" s="964"/>
      <c r="S17" s="996"/>
      <c r="T17" s="55">
        <f t="shared" si="2"/>
        <v>0</v>
      </c>
      <c r="U17" s="326">
        <f t="shared" si="3"/>
        <v>0</v>
      </c>
      <c r="V17" s="13">
        <f t="shared" si="4"/>
        <v>0</v>
      </c>
      <c r="W17" s="1574"/>
      <c r="X17" s="1575"/>
    </row>
    <row r="18" spans="2:24" ht="18.75" x14ac:dyDescent="0.25">
      <c r="B18" s="593">
        <v>17023721120</v>
      </c>
      <c r="C18" s="570" t="s">
        <v>3099</v>
      </c>
      <c r="D18" s="565">
        <v>1</v>
      </c>
      <c r="E18" s="566">
        <v>2.25</v>
      </c>
      <c r="F18" s="566" t="s">
        <v>1747</v>
      </c>
      <c r="G18" s="567">
        <v>17.193999999999999</v>
      </c>
      <c r="H18" s="566">
        <v>72</v>
      </c>
      <c r="I18" s="567">
        <v>3.4649999999999999</v>
      </c>
      <c r="J18" s="568">
        <f t="shared" si="1"/>
        <v>6.3288224999999994</v>
      </c>
      <c r="K18" s="995"/>
      <c r="L18" s="964"/>
      <c r="M18" s="964"/>
      <c r="N18" s="964"/>
      <c r="O18" s="964"/>
      <c r="P18" s="964"/>
      <c r="Q18" s="964"/>
      <c r="R18" s="964"/>
      <c r="S18" s="996"/>
      <c r="T18" s="55">
        <f t="shared" si="2"/>
        <v>0</v>
      </c>
      <c r="U18" s="326">
        <f t="shared" si="3"/>
        <v>0</v>
      </c>
      <c r="V18" s="13">
        <f t="shared" si="4"/>
        <v>0</v>
      </c>
      <c r="W18" s="1574"/>
      <c r="X18" s="1575"/>
    </row>
    <row r="19" spans="2:24" ht="30.75" customHeight="1" thickBot="1" x14ac:dyDescent="0.3">
      <c r="B19" s="594">
        <v>17026721120</v>
      </c>
      <c r="C19" s="572" t="s">
        <v>3100</v>
      </c>
      <c r="D19" s="573">
        <v>0.5</v>
      </c>
      <c r="E19" s="574">
        <v>1.75</v>
      </c>
      <c r="F19" s="574" t="s">
        <v>1747</v>
      </c>
      <c r="G19" s="576">
        <v>11.3</v>
      </c>
      <c r="H19" s="574">
        <v>72</v>
      </c>
      <c r="I19" s="576">
        <v>2.9249999999999998</v>
      </c>
      <c r="J19" s="577">
        <f t="shared" si="1"/>
        <v>5.3425124999999998</v>
      </c>
      <c r="K19" s="997"/>
      <c r="L19" s="998"/>
      <c r="M19" s="998"/>
      <c r="N19" s="998"/>
      <c r="O19" s="998"/>
      <c r="P19" s="998"/>
      <c r="Q19" s="998"/>
      <c r="R19" s="998"/>
      <c r="S19" s="999"/>
      <c r="T19" s="56">
        <f t="shared" si="2"/>
        <v>0</v>
      </c>
      <c r="U19" s="327">
        <f t="shared" si="3"/>
        <v>0</v>
      </c>
      <c r="V19" s="329">
        <f t="shared" si="4"/>
        <v>0</v>
      </c>
      <c r="W19" s="1576"/>
      <c r="X19" s="1577"/>
    </row>
    <row r="20" spans="2:24" ht="23.85" customHeight="1" x14ac:dyDescent="0.25">
      <c r="B20" s="1514" t="s">
        <v>1743</v>
      </c>
      <c r="C20" s="1515"/>
      <c r="D20" s="1515"/>
      <c r="E20" s="1515"/>
      <c r="F20" s="1515"/>
      <c r="G20" s="1515"/>
      <c r="H20" s="1515"/>
      <c r="I20" s="1515"/>
      <c r="J20" s="1515"/>
      <c r="K20" s="1515"/>
      <c r="L20" s="1515"/>
      <c r="M20" s="1515"/>
      <c r="N20" s="1515"/>
      <c r="O20" s="1515"/>
      <c r="P20" s="1515"/>
      <c r="Q20" s="1515"/>
      <c r="R20" s="1515"/>
      <c r="S20" s="1515"/>
      <c r="T20" s="1515"/>
      <c r="U20" s="1515"/>
      <c r="V20" s="1515"/>
      <c r="W20" s="1515"/>
      <c r="X20" s="1516"/>
    </row>
    <row r="21" spans="2:24" ht="23.85" customHeight="1" x14ac:dyDescent="0.25">
      <c r="B21" s="1514"/>
      <c r="C21" s="1515"/>
      <c r="D21" s="1515"/>
      <c r="E21" s="1515"/>
      <c r="F21" s="1515"/>
      <c r="G21" s="1515"/>
      <c r="H21" s="1515"/>
      <c r="I21" s="1515"/>
      <c r="J21" s="1515"/>
      <c r="K21" s="1515"/>
      <c r="L21" s="1515"/>
      <c r="M21" s="1515"/>
      <c r="N21" s="1515"/>
      <c r="O21" s="1515"/>
      <c r="P21" s="1515"/>
      <c r="Q21" s="1515"/>
      <c r="R21" s="1515"/>
      <c r="S21" s="1515"/>
      <c r="T21" s="1515"/>
      <c r="U21" s="1515"/>
      <c r="V21" s="1515"/>
      <c r="W21" s="1515"/>
      <c r="X21" s="1516"/>
    </row>
    <row r="22" spans="2:24" ht="0.75" customHeight="1" x14ac:dyDescent="0.25">
      <c r="B22" s="1514"/>
      <c r="C22" s="1515"/>
      <c r="D22" s="1515"/>
      <c r="E22" s="1515"/>
      <c r="F22" s="1515"/>
      <c r="G22" s="1515"/>
      <c r="H22" s="1515"/>
      <c r="I22" s="1515"/>
      <c r="J22" s="1515"/>
      <c r="K22" s="1515"/>
      <c r="L22" s="1515"/>
      <c r="M22" s="1515"/>
      <c r="N22" s="1515"/>
      <c r="O22" s="1515"/>
      <c r="P22" s="1515"/>
      <c r="Q22" s="1515"/>
      <c r="R22" s="1515"/>
      <c r="S22" s="1515"/>
      <c r="T22" s="1515"/>
      <c r="U22" s="1515"/>
      <c r="V22" s="1515"/>
      <c r="W22" s="1515"/>
      <c r="X22" s="1516"/>
    </row>
    <row r="23" spans="2:24" ht="33.75" customHeight="1" thickBot="1" x14ac:dyDescent="0.3">
      <c r="B23" s="1517"/>
      <c r="C23" s="1518"/>
      <c r="D23" s="1518"/>
      <c r="E23" s="1518"/>
      <c r="F23" s="1518"/>
      <c r="G23" s="1518"/>
      <c r="H23" s="1518"/>
      <c r="I23" s="1518"/>
      <c r="J23" s="1518"/>
      <c r="K23" s="1518"/>
      <c r="L23" s="1518"/>
      <c r="M23" s="1518"/>
      <c r="N23" s="1518"/>
      <c r="O23" s="1518"/>
      <c r="P23" s="1518"/>
      <c r="Q23" s="1518"/>
      <c r="R23" s="1518"/>
      <c r="S23" s="1518"/>
      <c r="T23" s="1518"/>
      <c r="U23" s="1518"/>
      <c r="V23" s="1518"/>
      <c r="W23" s="1518"/>
      <c r="X23" s="1519"/>
    </row>
    <row r="24" spans="2:24" ht="58.5" customHeight="1" thickTop="1" thickBot="1" x14ac:dyDescent="0.3">
      <c r="B24" s="1564"/>
      <c r="C24" s="1564"/>
      <c r="D24" s="1564"/>
      <c r="E24" s="1564"/>
      <c r="F24" s="1564"/>
      <c r="G24" s="1564"/>
      <c r="H24" s="1564"/>
      <c r="I24" s="1564"/>
      <c r="J24" s="1564"/>
      <c r="K24" s="1564"/>
      <c r="L24" s="1564"/>
      <c r="M24" s="1564"/>
      <c r="N24" s="1564"/>
      <c r="O24" s="1564"/>
      <c r="P24" s="1564"/>
      <c r="Q24" s="1564"/>
      <c r="R24" s="1564"/>
      <c r="S24" s="1564"/>
      <c r="T24" s="1564"/>
      <c r="U24" s="1564"/>
      <c r="V24" s="1564"/>
      <c r="W24" s="1564"/>
      <c r="X24" s="1564"/>
    </row>
    <row r="25" spans="2:24" ht="24" x14ac:dyDescent="0.4">
      <c r="C25" s="1546" t="s">
        <v>1744</v>
      </c>
      <c r="D25" s="1547"/>
      <c r="E25" s="1547"/>
      <c r="F25" s="1547"/>
      <c r="G25" s="1548"/>
    </row>
    <row r="26" spans="2:24" x14ac:dyDescent="0.25">
      <c r="C26" s="1549"/>
      <c r="D26" s="1550"/>
      <c r="E26" s="1550"/>
      <c r="F26" s="1550"/>
      <c r="G26" s="1551"/>
    </row>
    <row r="27" spans="2:24" x14ac:dyDescent="0.25">
      <c r="C27" s="1552"/>
      <c r="D27" s="1553"/>
      <c r="E27" s="1553"/>
      <c r="F27" s="1553"/>
      <c r="G27" s="1554"/>
    </row>
    <row r="28" spans="2:24" x14ac:dyDescent="0.25">
      <c r="C28" s="1552"/>
      <c r="D28" s="1553"/>
      <c r="E28" s="1553"/>
      <c r="F28" s="1553"/>
      <c r="G28" s="1554"/>
    </row>
    <row r="29" spans="2:24" ht="15.75" thickBot="1" x14ac:dyDescent="0.3">
      <c r="C29" s="1555"/>
      <c r="D29" s="1556"/>
      <c r="E29" s="1556"/>
      <c r="F29" s="1556"/>
      <c r="G29" s="1557"/>
    </row>
  </sheetData>
  <sheetProtection formatCells="0" formatColumns="0" formatRows="0" insertColumns="0" insertRows="0" insertHyperlinks="0" deleteRows="0" sort="0" autoFilter="0"/>
  <mergeCells count="29">
    <mergeCell ref="A1:Y1"/>
    <mergeCell ref="B24:X24"/>
    <mergeCell ref="N4:P4"/>
    <mergeCell ref="B5:X5"/>
    <mergeCell ref="B6:X6"/>
    <mergeCell ref="B7:J7"/>
    <mergeCell ref="L7:N7"/>
    <mergeCell ref="O7:R7"/>
    <mergeCell ref="T7:X7"/>
    <mergeCell ref="L9:Q9"/>
    <mergeCell ref="S9:X9"/>
    <mergeCell ref="S8:X8"/>
    <mergeCell ref="E9:J9"/>
    <mergeCell ref="C25:G25"/>
    <mergeCell ref="C26:G29"/>
    <mergeCell ref="B2:P2"/>
    <mergeCell ref="Q2:X4"/>
    <mergeCell ref="B3:P3"/>
    <mergeCell ref="B4:C4"/>
    <mergeCell ref="D4:J4"/>
    <mergeCell ref="K4:M4"/>
    <mergeCell ref="B10:X10"/>
    <mergeCell ref="B11:X11"/>
    <mergeCell ref="W15:X19"/>
    <mergeCell ref="B20:X21"/>
    <mergeCell ref="B22:X23"/>
    <mergeCell ref="B8:B9"/>
    <mergeCell ref="E8:J8"/>
    <mergeCell ref="L8:Q8"/>
  </mergeCells>
  <conditionalFormatting sqref="B2:B1048576">
    <cfRule type="duplicateValues" dxfId="8" priority="1"/>
  </conditionalFormatting>
  <pageMargins left="0.25" right="0.25" top="0.75" bottom="0.75" header="0.3" footer="0.3"/>
  <pageSetup scale="38"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290D9-FE00-4662-857B-83F275D60044}">
  <sheetPr codeName="Sheet89">
    <pageSetUpPr fitToPage="1"/>
  </sheetPr>
  <dimension ref="A1:Y87"/>
  <sheetViews>
    <sheetView showGridLines="0" topLeftCell="A47" zoomScale="60" zoomScaleNormal="60" workbookViewId="0">
      <selection activeCell="A15" sqref="A15:XFD66"/>
    </sheetView>
  </sheetViews>
  <sheetFormatPr defaultColWidth="9.140625" defaultRowHeight="15" x14ac:dyDescent="0.25"/>
  <cols>
    <col min="1" max="1" width="2.7109375" style="58" customWidth="1"/>
    <col min="2" max="2" width="18.42578125" style="58" customWidth="1"/>
    <col min="3" max="3" width="138.5703125" style="58" customWidth="1"/>
    <col min="4" max="4" width="19.5703125" style="58" customWidth="1"/>
    <col min="5" max="5" width="13" style="58" customWidth="1"/>
    <col min="6" max="6" width="13.28515625" style="58" customWidth="1"/>
    <col min="7" max="7" width="12.140625" style="58" customWidth="1"/>
    <col min="8" max="8" width="10.140625" style="58" customWidth="1"/>
    <col min="9" max="9" width="12.7109375" style="58" customWidth="1"/>
    <col min="10" max="10" width="16.28515625" style="68" customWidth="1"/>
    <col min="11" max="13" width="12" style="58" customWidth="1"/>
    <col min="14" max="14" width="15.85546875" style="58" customWidth="1"/>
    <col min="15" max="19" width="12" style="58" customWidth="1"/>
    <col min="20" max="21" width="12.85546875" style="58" customWidth="1"/>
    <col min="22" max="22" width="19" style="58" bestFit="1" customWidth="1"/>
    <col min="23" max="24" width="12.85546875" style="58" customWidth="1"/>
    <col min="25" max="25" width="46.85546875" style="58" bestFit="1" customWidth="1"/>
    <col min="26" max="26" width="9.42578125" style="58" customWidth="1"/>
    <col min="27" max="16384" width="9.140625" style="58"/>
  </cols>
  <sheetData>
    <row r="1" spans="1:25" ht="259.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1806</v>
      </c>
      <c r="C2" s="1569"/>
      <c r="D2" s="1569"/>
      <c r="E2" s="1569"/>
      <c r="F2" s="1569"/>
      <c r="G2" s="1569"/>
      <c r="H2" s="1569"/>
      <c r="I2" s="1569"/>
      <c r="J2" s="1569"/>
      <c r="K2" s="1569"/>
      <c r="L2" s="1569"/>
      <c r="M2" s="1569"/>
      <c r="N2" s="1569"/>
      <c r="O2" s="1569"/>
      <c r="P2" s="1569"/>
      <c r="Q2" s="1498" t="s">
        <v>1807</v>
      </c>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3"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100103</v>
      </c>
      <c r="L7" s="1542" t="s">
        <v>1681</v>
      </c>
      <c r="M7" s="1542"/>
      <c r="N7" s="1542"/>
      <c r="O7" s="1543" t="s">
        <v>3101</v>
      </c>
      <c r="P7" s="1630"/>
      <c r="Q7" s="1630"/>
      <c r="R7" s="1630"/>
      <c r="S7" s="578">
        <v>1.57</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32">
        <f>SUM(U15:U34,U36:U50,U52:U66)</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425"/>
      <c r="C12" s="426"/>
      <c r="D12" s="426"/>
      <c r="E12" s="426"/>
      <c r="F12" s="426"/>
      <c r="G12" s="426"/>
      <c r="H12" s="426"/>
      <c r="I12" s="426"/>
      <c r="J12" s="426"/>
      <c r="K12" s="427">
        <f t="shared" ref="K12:S12" si="0">SUM(K15:K66)</f>
        <v>0</v>
      </c>
      <c r="L12" s="427">
        <f t="shared" si="0"/>
        <v>0</v>
      </c>
      <c r="M12" s="427">
        <f t="shared" si="0"/>
        <v>0</v>
      </c>
      <c r="N12" s="427">
        <f t="shared" si="0"/>
        <v>0</v>
      </c>
      <c r="O12" s="427">
        <f t="shared" si="0"/>
        <v>0</v>
      </c>
      <c r="P12" s="427">
        <f t="shared" si="0"/>
        <v>0</v>
      </c>
      <c r="Q12" s="427">
        <f t="shared" si="0"/>
        <v>0</v>
      </c>
      <c r="R12" s="427">
        <f t="shared" si="0"/>
        <v>0</v>
      </c>
      <c r="S12" s="427">
        <f t="shared" si="0"/>
        <v>0</v>
      </c>
      <c r="T12" s="494">
        <f>SUM(T15:T66)</f>
        <v>0</v>
      </c>
      <c r="U12" s="427">
        <f>SUM(U15:U66)</f>
        <v>0</v>
      </c>
      <c r="V12" s="428">
        <f>SUM(V15:V66)</f>
        <v>0</v>
      </c>
      <c r="W12" s="426"/>
      <c r="X12" s="429"/>
    </row>
    <row r="13" spans="1:25" ht="57" customHeight="1" thickTop="1" thickBot="1" x14ac:dyDescent="0.3">
      <c r="B13" s="430" t="s">
        <v>1561</v>
      </c>
      <c r="C13" s="431" t="s">
        <v>1562</v>
      </c>
      <c r="D13" s="432" t="s">
        <v>1684</v>
      </c>
      <c r="E13" s="432" t="s">
        <v>1685</v>
      </c>
      <c r="F13" s="432" t="s">
        <v>1686</v>
      </c>
      <c r="G13" s="432" t="s">
        <v>1687</v>
      </c>
      <c r="H13" s="432" t="s">
        <v>1564</v>
      </c>
      <c r="I13" s="432" t="s">
        <v>1809</v>
      </c>
      <c r="J13" s="433" t="s">
        <v>1565</v>
      </c>
      <c r="K13" s="434" t="s">
        <v>1417</v>
      </c>
      <c r="L13" s="434" t="s">
        <v>1418</v>
      </c>
      <c r="M13" s="434" t="s">
        <v>1419</v>
      </c>
      <c r="N13" s="434" t="s">
        <v>1420</v>
      </c>
      <c r="O13" s="434" t="s">
        <v>1421</v>
      </c>
      <c r="P13" s="434" t="s">
        <v>1422</v>
      </c>
      <c r="Q13" s="434" t="s">
        <v>1423</v>
      </c>
      <c r="R13" s="434" t="s">
        <v>1424</v>
      </c>
      <c r="S13" s="434" t="s">
        <v>1425</v>
      </c>
      <c r="T13" s="432" t="s">
        <v>1426</v>
      </c>
      <c r="U13" s="432" t="s">
        <v>1689</v>
      </c>
      <c r="V13" s="432" t="s">
        <v>1567</v>
      </c>
      <c r="W13" s="432" t="s">
        <v>1568</v>
      </c>
      <c r="X13" s="435" t="s">
        <v>1690</v>
      </c>
    </row>
    <row r="14" spans="1:25" ht="19.5" thickBot="1" x14ac:dyDescent="0.3">
      <c r="B14" s="1650" t="s">
        <v>1810</v>
      </c>
      <c r="C14" s="1651"/>
      <c r="D14" s="1651"/>
      <c r="E14" s="1651"/>
      <c r="F14" s="1651"/>
      <c r="G14" s="1651"/>
      <c r="H14" s="1651"/>
      <c r="I14" s="1651"/>
      <c r="J14" s="1651"/>
      <c r="K14" s="1651"/>
      <c r="L14" s="1651"/>
      <c r="M14" s="1651"/>
      <c r="N14" s="1651"/>
      <c r="O14" s="1651"/>
      <c r="P14" s="1651"/>
      <c r="Q14" s="1651"/>
      <c r="R14" s="1651"/>
      <c r="S14" s="1651"/>
      <c r="T14" s="1651"/>
      <c r="U14" s="1651"/>
      <c r="V14" s="1628"/>
      <c r="W14" s="1628"/>
      <c r="X14" s="1629"/>
    </row>
    <row r="15" spans="1:25" ht="18.75" x14ac:dyDescent="0.25">
      <c r="B15" s="607">
        <v>10021540928</v>
      </c>
      <c r="C15" s="708" t="s">
        <v>3102</v>
      </c>
      <c r="D15" s="609">
        <v>2</v>
      </c>
      <c r="E15" s="610">
        <v>1</v>
      </c>
      <c r="F15" s="610" t="s">
        <v>1747</v>
      </c>
      <c r="G15" s="610">
        <v>30.8</v>
      </c>
      <c r="H15" s="611">
        <v>150</v>
      </c>
      <c r="I15" s="610">
        <v>14.65</v>
      </c>
      <c r="J15" s="612">
        <f t="shared" ref="J15:J34" si="1">+$S$7*I15</f>
        <v>23.000500000000002</v>
      </c>
      <c r="K15" s="993"/>
      <c r="L15" s="979"/>
      <c r="M15" s="979"/>
      <c r="N15" s="979"/>
      <c r="O15" s="979"/>
      <c r="P15" s="979"/>
      <c r="Q15" s="979"/>
      <c r="R15" s="979"/>
      <c r="S15" s="994"/>
      <c r="T15" s="471">
        <f t="shared" ref="T15:T46" si="2">SUM(K15:S15)</f>
        <v>0</v>
      </c>
      <c r="U15" s="336">
        <f t="shared" ref="U15:U46" si="3">T15*I15</f>
        <v>0</v>
      </c>
      <c r="V15" s="369">
        <f t="shared" ref="V15:V46" si="4">U15*$S$7</f>
        <v>0</v>
      </c>
      <c r="W15" s="1572" t="s">
        <v>1695</v>
      </c>
      <c r="X15" s="1573"/>
    </row>
    <row r="16" spans="1:25" ht="18.75" x14ac:dyDescent="0.25">
      <c r="B16" s="607">
        <v>10021550928</v>
      </c>
      <c r="C16" s="708" t="s">
        <v>3103</v>
      </c>
      <c r="D16" s="609">
        <v>2</v>
      </c>
      <c r="E16" s="610">
        <v>1</v>
      </c>
      <c r="F16" s="610" t="s">
        <v>1747</v>
      </c>
      <c r="G16" s="610">
        <v>28.35</v>
      </c>
      <c r="H16" s="611">
        <v>137</v>
      </c>
      <c r="I16" s="610">
        <v>13.48</v>
      </c>
      <c r="J16" s="612">
        <f t="shared" si="1"/>
        <v>21.163600000000002</v>
      </c>
      <c r="K16" s="1005"/>
      <c r="L16" s="1006"/>
      <c r="M16" s="1006"/>
      <c r="N16" s="1006"/>
      <c r="O16" s="1006"/>
      <c r="P16" s="1006"/>
      <c r="Q16" s="1006"/>
      <c r="R16" s="1006"/>
      <c r="S16" s="1007"/>
      <c r="T16" s="437">
        <f t="shared" si="2"/>
        <v>0</v>
      </c>
      <c r="U16" s="337">
        <f t="shared" si="3"/>
        <v>0</v>
      </c>
      <c r="V16" s="370">
        <f t="shared" si="4"/>
        <v>0</v>
      </c>
      <c r="W16" s="1652"/>
      <c r="X16" s="1622"/>
    </row>
    <row r="17" spans="2:24" ht="18.75" x14ac:dyDescent="0.25">
      <c r="B17" s="607">
        <v>10035220928</v>
      </c>
      <c r="C17" s="708" t="s">
        <v>3104</v>
      </c>
      <c r="D17" s="609">
        <v>2</v>
      </c>
      <c r="E17" s="610">
        <v>0</v>
      </c>
      <c r="F17" s="610" t="s">
        <v>1747</v>
      </c>
      <c r="G17" s="610">
        <v>30</v>
      </c>
      <c r="H17" s="611">
        <v>171</v>
      </c>
      <c r="I17" s="610">
        <v>41.24</v>
      </c>
      <c r="J17" s="612">
        <f t="shared" si="1"/>
        <v>64.746800000000007</v>
      </c>
      <c r="K17" s="1005"/>
      <c r="L17" s="1006"/>
      <c r="M17" s="1006"/>
      <c r="N17" s="1006"/>
      <c r="O17" s="1006"/>
      <c r="P17" s="1006"/>
      <c r="Q17" s="1006"/>
      <c r="R17" s="1006"/>
      <c r="S17" s="1007"/>
      <c r="T17" s="437">
        <f t="shared" si="2"/>
        <v>0</v>
      </c>
      <c r="U17" s="337">
        <f t="shared" si="3"/>
        <v>0</v>
      </c>
      <c r="V17" s="370">
        <f t="shared" si="4"/>
        <v>0</v>
      </c>
      <c r="W17" s="1652"/>
      <c r="X17" s="1622"/>
    </row>
    <row r="18" spans="2:24" ht="18.75" x14ac:dyDescent="0.25">
      <c r="B18" s="607">
        <v>10037310928</v>
      </c>
      <c r="C18" s="708" t="s">
        <v>3105</v>
      </c>
      <c r="D18" s="609">
        <v>2</v>
      </c>
      <c r="E18" s="610">
        <v>1</v>
      </c>
      <c r="F18" s="610" t="s">
        <v>1747</v>
      </c>
      <c r="G18" s="610">
        <v>26.25</v>
      </c>
      <c r="H18" s="611">
        <v>103</v>
      </c>
      <c r="I18" s="610">
        <v>28.21</v>
      </c>
      <c r="J18" s="612">
        <f t="shared" si="1"/>
        <v>44.289700000000003</v>
      </c>
      <c r="K18" s="1005"/>
      <c r="L18" s="1006"/>
      <c r="M18" s="1006"/>
      <c r="N18" s="1006"/>
      <c r="O18" s="1006"/>
      <c r="P18" s="1006"/>
      <c r="Q18" s="1006"/>
      <c r="R18" s="1006"/>
      <c r="S18" s="1007"/>
      <c r="T18" s="437">
        <f t="shared" si="2"/>
        <v>0</v>
      </c>
      <c r="U18" s="337">
        <f t="shared" si="3"/>
        <v>0</v>
      </c>
      <c r="V18" s="370">
        <f t="shared" si="4"/>
        <v>0</v>
      </c>
      <c r="W18" s="1652"/>
      <c r="X18" s="1622"/>
    </row>
    <row r="19" spans="2:24" ht="18.75" x14ac:dyDescent="0.25">
      <c r="B19" s="607">
        <v>10038590928</v>
      </c>
      <c r="C19" s="708" t="s">
        <v>3106</v>
      </c>
      <c r="D19" s="609">
        <v>2</v>
      </c>
      <c r="E19" s="610">
        <v>1</v>
      </c>
      <c r="F19" s="610" t="s">
        <v>1747</v>
      </c>
      <c r="G19" s="610">
        <v>31.86</v>
      </c>
      <c r="H19" s="611">
        <v>142</v>
      </c>
      <c r="I19" s="610">
        <v>19.66</v>
      </c>
      <c r="J19" s="612">
        <f t="shared" si="1"/>
        <v>30.866200000000003</v>
      </c>
      <c r="K19" s="1005"/>
      <c r="L19" s="1006"/>
      <c r="M19" s="1006"/>
      <c r="N19" s="1006"/>
      <c r="O19" s="1006"/>
      <c r="P19" s="1006"/>
      <c r="Q19" s="1006"/>
      <c r="R19" s="1006"/>
      <c r="S19" s="1007"/>
      <c r="T19" s="437">
        <f t="shared" si="2"/>
        <v>0</v>
      </c>
      <c r="U19" s="337">
        <f t="shared" si="3"/>
        <v>0</v>
      </c>
      <c r="V19" s="370">
        <f t="shared" si="4"/>
        <v>0</v>
      </c>
      <c r="W19" s="1652"/>
      <c r="X19" s="1622"/>
    </row>
    <row r="20" spans="2:24" ht="18.75" x14ac:dyDescent="0.25">
      <c r="B20" s="607">
        <v>10055670928</v>
      </c>
      <c r="C20" s="708" t="s">
        <v>3107</v>
      </c>
      <c r="D20" s="609">
        <v>2</v>
      </c>
      <c r="E20" s="610">
        <v>0.75</v>
      </c>
      <c r="F20" s="610" t="s">
        <v>1747</v>
      </c>
      <c r="G20" s="610">
        <v>30.28</v>
      </c>
      <c r="H20" s="611">
        <v>149</v>
      </c>
      <c r="I20" s="610">
        <v>26.79</v>
      </c>
      <c r="J20" s="612">
        <f t="shared" si="1"/>
        <v>42.060299999999998</v>
      </c>
      <c r="K20" s="1005"/>
      <c r="L20" s="1006"/>
      <c r="M20" s="1006"/>
      <c r="N20" s="1006"/>
      <c r="O20" s="1006"/>
      <c r="P20" s="1006"/>
      <c r="Q20" s="1006"/>
      <c r="R20" s="1006"/>
      <c r="S20" s="1007"/>
      <c r="T20" s="437">
        <f t="shared" si="2"/>
        <v>0</v>
      </c>
      <c r="U20" s="337">
        <f t="shared" si="3"/>
        <v>0</v>
      </c>
      <c r="V20" s="370">
        <f t="shared" si="4"/>
        <v>0</v>
      </c>
      <c r="W20" s="1652"/>
      <c r="X20" s="1622"/>
    </row>
    <row r="21" spans="2:24" ht="18.75" x14ac:dyDescent="0.25">
      <c r="B21" s="607">
        <v>10057780928</v>
      </c>
      <c r="C21" s="708" t="s">
        <v>3108</v>
      </c>
      <c r="D21" s="609">
        <v>1</v>
      </c>
      <c r="E21" s="610">
        <v>0.25</v>
      </c>
      <c r="F21" s="610" t="s">
        <v>1747</v>
      </c>
      <c r="G21" s="610">
        <v>20</v>
      </c>
      <c r="H21" s="611">
        <v>200</v>
      </c>
      <c r="I21" s="610">
        <v>13.25</v>
      </c>
      <c r="J21" s="612">
        <f t="shared" si="1"/>
        <v>20.802500000000002</v>
      </c>
      <c r="K21" s="1005"/>
      <c r="L21" s="1006"/>
      <c r="M21" s="1006"/>
      <c r="N21" s="1006"/>
      <c r="O21" s="1006"/>
      <c r="P21" s="1006"/>
      <c r="Q21" s="1006"/>
      <c r="R21" s="1006"/>
      <c r="S21" s="1007"/>
      <c r="T21" s="437">
        <f t="shared" si="2"/>
        <v>0</v>
      </c>
      <c r="U21" s="337">
        <f t="shared" si="3"/>
        <v>0</v>
      </c>
      <c r="V21" s="370">
        <f t="shared" si="4"/>
        <v>0</v>
      </c>
      <c r="W21" s="1652"/>
      <c r="X21" s="1622"/>
    </row>
    <row r="22" spans="2:24" ht="18.75" x14ac:dyDescent="0.25">
      <c r="B22" s="581">
        <v>10164770928</v>
      </c>
      <c r="C22" s="709" t="s">
        <v>3109</v>
      </c>
      <c r="D22" s="672">
        <v>2</v>
      </c>
      <c r="E22" s="567">
        <v>1</v>
      </c>
      <c r="F22" s="567" t="s">
        <v>1747</v>
      </c>
      <c r="G22" s="567">
        <v>30.6</v>
      </c>
      <c r="H22" s="566">
        <v>144</v>
      </c>
      <c r="I22" s="567">
        <v>16.09</v>
      </c>
      <c r="J22" s="612">
        <f t="shared" si="1"/>
        <v>25.261300000000002</v>
      </c>
      <c r="K22" s="995"/>
      <c r="L22" s="964"/>
      <c r="M22" s="964"/>
      <c r="N22" s="964"/>
      <c r="O22" s="964"/>
      <c r="P22" s="964"/>
      <c r="Q22" s="964"/>
      <c r="R22" s="964"/>
      <c r="S22" s="996"/>
      <c r="T22" s="437">
        <f t="shared" si="2"/>
        <v>0</v>
      </c>
      <c r="U22" s="337">
        <f t="shared" si="3"/>
        <v>0</v>
      </c>
      <c r="V22" s="370">
        <f t="shared" si="4"/>
        <v>0</v>
      </c>
      <c r="W22" s="1574"/>
      <c r="X22" s="1575"/>
    </row>
    <row r="23" spans="2:24" ht="18.75" x14ac:dyDescent="0.25">
      <c r="B23" s="595">
        <v>10164780928</v>
      </c>
      <c r="C23" s="709" t="s">
        <v>3110</v>
      </c>
      <c r="D23" s="672">
        <v>2</v>
      </c>
      <c r="E23" s="567">
        <v>1</v>
      </c>
      <c r="F23" s="567" t="s">
        <v>1747</v>
      </c>
      <c r="G23" s="567">
        <v>30.6</v>
      </c>
      <c r="H23" s="566">
        <v>144</v>
      </c>
      <c r="I23" s="567">
        <v>16.09</v>
      </c>
      <c r="J23" s="612">
        <f t="shared" si="1"/>
        <v>25.261300000000002</v>
      </c>
      <c r="K23" s="995"/>
      <c r="L23" s="964"/>
      <c r="M23" s="964"/>
      <c r="N23" s="964"/>
      <c r="O23" s="964"/>
      <c r="P23" s="964"/>
      <c r="Q23" s="964"/>
      <c r="R23" s="964"/>
      <c r="S23" s="996"/>
      <c r="T23" s="437">
        <f t="shared" si="2"/>
        <v>0</v>
      </c>
      <c r="U23" s="337">
        <f t="shared" si="3"/>
        <v>0</v>
      </c>
      <c r="V23" s="370">
        <f t="shared" si="4"/>
        <v>0</v>
      </c>
      <c r="W23" s="1574"/>
      <c r="X23" s="1575"/>
    </row>
    <row r="24" spans="2:24" ht="18.75" x14ac:dyDescent="0.25">
      <c r="B24" s="595">
        <v>10365230928</v>
      </c>
      <c r="C24" s="709" t="s">
        <v>3111</v>
      </c>
      <c r="D24" s="672">
        <v>1</v>
      </c>
      <c r="E24" s="567">
        <v>1.9</v>
      </c>
      <c r="F24" s="567" t="s">
        <v>1747</v>
      </c>
      <c r="G24" s="567">
        <v>21.8</v>
      </c>
      <c r="H24" s="566">
        <v>100</v>
      </c>
      <c r="I24" s="567">
        <v>6.62</v>
      </c>
      <c r="J24" s="612">
        <f t="shared" si="1"/>
        <v>10.3934</v>
      </c>
      <c r="K24" s="995"/>
      <c r="L24" s="964"/>
      <c r="M24" s="964"/>
      <c r="N24" s="964"/>
      <c r="O24" s="964"/>
      <c r="P24" s="964"/>
      <c r="Q24" s="964"/>
      <c r="R24" s="964"/>
      <c r="S24" s="996"/>
      <c r="T24" s="437">
        <f t="shared" si="2"/>
        <v>0</v>
      </c>
      <c r="U24" s="337">
        <f t="shared" si="3"/>
        <v>0</v>
      </c>
      <c r="V24" s="370">
        <f t="shared" si="4"/>
        <v>0</v>
      </c>
      <c r="W24" s="1574"/>
      <c r="X24" s="1575"/>
    </row>
    <row r="25" spans="2:24" ht="18.75" x14ac:dyDescent="0.25">
      <c r="B25" s="595">
        <v>10460120928</v>
      </c>
      <c r="C25" s="709" t="s">
        <v>3112</v>
      </c>
      <c r="D25" s="672">
        <v>2</v>
      </c>
      <c r="E25" s="567">
        <v>0</v>
      </c>
      <c r="F25" s="567" t="s">
        <v>1747</v>
      </c>
      <c r="G25" s="567">
        <v>10</v>
      </c>
      <c r="H25" s="566">
        <v>70</v>
      </c>
      <c r="I25" s="567">
        <v>14.219999999999899</v>
      </c>
      <c r="J25" s="612">
        <f t="shared" si="1"/>
        <v>22.325399999999842</v>
      </c>
      <c r="K25" s="995"/>
      <c r="L25" s="964"/>
      <c r="M25" s="964"/>
      <c r="N25" s="964"/>
      <c r="O25" s="964"/>
      <c r="P25" s="964"/>
      <c r="Q25" s="964"/>
      <c r="R25" s="964"/>
      <c r="S25" s="996"/>
      <c r="T25" s="437">
        <f t="shared" si="2"/>
        <v>0</v>
      </c>
      <c r="U25" s="337">
        <f t="shared" si="3"/>
        <v>0</v>
      </c>
      <c r="V25" s="370">
        <f t="shared" si="4"/>
        <v>0</v>
      </c>
      <c r="W25" s="1574"/>
      <c r="X25" s="1575"/>
    </row>
    <row r="26" spans="2:24" ht="18.75" x14ac:dyDescent="0.25">
      <c r="B26" s="595">
        <v>10460210928</v>
      </c>
      <c r="C26" s="709" t="s">
        <v>3113</v>
      </c>
      <c r="D26" s="672">
        <v>2</v>
      </c>
      <c r="E26" s="567">
        <v>0</v>
      </c>
      <c r="F26" s="567" t="s">
        <v>1747</v>
      </c>
      <c r="G26" s="567">
        <v>10</v>
      </c>
      <c r="H26" s="566">
        <v>73</v>
      </c>
      <c r="I26" s="567">
        <v>14.21</v>
      </c>
      <c r="J26" s="612">
        <f t="shared" si="1"/>
        <v>22.309700000000003</v>
      </c>
      <c r="K26" s="995"/>
      <c r="L26" s="964"/>
      <c r="M26" s="964"/>
      <c r="N26" s="964"/>
      <c r="O26" s="964"/>
      <c r="P26" s="964"/>
      <c r="Q26" s="964"/>
      <c r="R26" s="964"/>
      <c r="S26" s="996"/>
      <c r="T26" s="437">
        <f t="shared" si="2"/>
        <v>0</v>
      </c>
      <c r="U26" s="337">
        <f t="shared" si="3"/>
        <v>0</v>
      </c>
      <c r="V26" s="370">
        <f t="shared" si="4"/>
        <v>0</v>
      </c>
      <c r="W26" s="1574"/>
      <c r="X26" s="1575"/>
    </row>
    <row r="27" spans="2:24" ht="18.75" x14ac:dyDescent="0.25">
      <c r="B27" s="581">
        <v>10703040928</v>
      </c>
      <c r="C27" s="709" t="s">
        <v>3114</v>
      </c>
      <c r="D27" s="672">
        <v>2</v>
      </c>
      <c r="E27" s="567">
        <v>1</v>
      </c>
      <c r="F27" s="567" t="s">
        <v>1747</v>
      </c>
      <c r="G27" s="567">
        <v>32.82</v>
      </c>
      <c r="H27" s="566">
        <v>175</v>
      </c>
      <c r="I27" s="567">
        <v>24.26</v>
      </c>
      <c r="J27" s="612">
        <f t="shared" si="1"/>
        <v>38.088200000000001</v>
      </c>
      <c r="K27" s="995"/>
      <c r="L27" s="964"/>
      <c r="M27" s="964"/>
      <c r="N27" s="964"/>
      <c r="O27" s="964"/>
      <c r="P27" s="964"/>
      <c r="Q27" s="964"/>
      <c r="R27" s="964"/>
      <c r="S27" s="996"/>
      <c r="T27" s="437">
        <f t="shared" si="2"/>
        <v>0</v>
      </c>
      <c r="U27" s="337">
        <f t="shared" si="3"/>
        <v>0</v>
      </c>
      <c r="V27" s="370">
        <f t="shared" si="4"/>
        <v>0</v>
      </c>
      <c r="W27" s="1574"/>
      <c r="X27" s="1575"/>
    </row>
    <row r="28" spans="2:24" ht="18.75" x14ac:dyDescent="0.25">
      <c r="B28" s="581">
        <v>10703140928</v>
      </c>
      <c r="C28" s="709" t="s">
        <v>3115</v>
      </c>
      <c r="D28" s="672">
        <v>2</v>
      </c>
      <c r="E28" s="567">
        <v>1</v>
      </c>
      <c r="F28" s="567" t="s">
        <v>1747</v>
      </c>
      <c r="G28" s="567">
        <v>32.82</v>
      </c>
      <c r="H28" s="566">
        <v>175</v>
      </c>
      <c r="I28" s="567">
        <v>24.26</v>
      </c>
      <c r="J28" s="612">
        <f t="shared" si="1"/>
        <v>38.088200000000001</v>
      </c>
      <c r="K28" s="995"/>
      <c r="L28" s="964"/>
      <c r="M28" s="964"/>
      <c r="N28" s="964"/>
      <c r="O28" s="964"/>
      <c r="P28" s="964"/>
      <c r="Q28" s="964"/>
      <c r="R28" s="964"/>
      <c r="S28" s="996"/>
      <c r="T28" s="437">
        <f t="shared" si="2"/>
        <v>0</v>
      </c>
      <c r="U28" s="337">
        <f t="shared" si="3"/>
        <v>0</v>
      </c>
      <c r="V28" s="370">
        <f t="shared" si="4"/>
        <v>0</v>
      </c>
      <c r="W28" s="1574"/>
      <c r="X28" s="1575"/>
    </row>
    <row r="29" spans="2:24" ht="18.75" x14ac:dyDescent="0.25">
      <c r="B29" s="581">
        <v>10703340928</v>
      </c>
      <c r="C29" s="709" t="s">
        <v>3116</v>
      </c>
      <c r="D29" s="672">
        <v>2</v>
      </c>
      <c r="E29" s="567">
        <v>1</v>
      </c>
      <c r="F29" s="567" t="s">
        <v>1747</v>
      </c>
      <c r="G29" s="567">
        <v>31.86</v>
      </c>
      <c r="H29" s="566">
        <v>150</v>
      </c>
      <c r="I29" s="567">
        <v>19.739999999999998</v>
      </c>
      <c r="J29" s="612">
        <f t="shared" si="1"/>
        <v>30.991799999999998</v>
      </c>
      <c r="K29" s="995"/>
      <c r="L29" s="964"/>
      <c r="M29" s="964"/>
      <c r="N29" s="964"/>
      <c r="O29" s="964"/>
      <c r="P29" s="964"/>
      <c r="Q29" s="964"/>
      <c r="R29" s="964"/>
      <c r="S29" s="996"/>
      <c r="T29" s="437">
        <f t="shared" si="2"/>
        <v>0</v>
      </c>
      <c r="U29" s="337">
        <f t="shared" si="3"/>
        <v>0</v>
      </c>
      <c r="V29" s="370">
        <f t="shared" si="4"/>
        <v>0</v>
      </c>
      <c r="W29" s="1574"/>
      <c r="X29" s="1575"/>
    </row>
    <row r="30" spans="2:24" ht="18.75" x14ac:dyDescent="0.25">
      <c r="B30" s="581">
        <v>10703440928</v>
      </c>
      <c r="C30" s="709" t="s">
        <v>3117</v>
      </c>
      <c r="D30" s="672">
        <v>2</v>
      </c>
      <c r="E30" s="567">
        <v>1</v>
      </c>
      <c r="F30" s="567" t="s">
        <v>1747</v>
      </c>
      <c r="G30" s="567">
        <v>31.86</v>
      </c>
      <c r="H30" s="566">
        <v>149</v>
      </c>
      <c r="I30" s="567">
        <v>19.739999999999998</v>
      </c>
      <c r="J30" s="612">
        <f t="shared" si="1"/>
        <v>30.991799999999998</v>
      </c>
      <c r="K30" s="995"/>
      <c r="L30" s="964"/>
      <c r="M30" s="964"/>
      <c r="N30" s="964"/>
      <c r="O30" s="964"/>
      <c r="P30" s="964"/>
      <c r="Q30" s="964"/>
      <c r="R30" s="964"/>
      <c r="S30" s="996"/>
      <c r="T30" s="437">
        <f t="shared" si="2"/>
        <v>0</v>
      </c>
      <c r="U30" s="337">
        <f t="shared" si="3"/>
        <v>0</v>
      </c>
      <c r="V30" s="370">
        <f t="shared" si="4"/>
        <v>0</v>
      </c>
      <c r="W30" s="1574"/>
      <c r="X30" s="1575"/>
    </row>
    <row r="31" spans="2:24" ht="18.75" x14ac:dyDescent="0.25">
      <c r="B31" s="581">
        <v>10703640928</v>
      </c>
      <c r="C31" s="709" t="s">
        <v>3118</v>
      </c>
      <c r="D31" s="672">
        <v>2</v>
      </c>
      <c r="E31" s="567">
        <v>1</v>
      </c>
      <c r="F31" s="567" t="s">
        <v>1747</v>
      </c>
      <c r="G31" s="567">
        <v>32.81</v>
      </c>
      <c r="H31" s="566">
        <v>175</v>
      </c>
      <c r="I31" s="567">
        <v>24.26</v>
      </c>
      <c r="J31" s="612">
        <f t="shared" si="1"/>
        <v>38.088200000000001</v>
      </c>
      <c r="K31" s="995"/>
      <c r="L31" s="964"/>
      <c r="M31" s="964"/>
      <c r="N31" s="964"/>
      <c r="O31" s="964"/>
      <c r="P31" s="964"/>
      <c r="Q31" s="964"/>
      <c r="R31" s="964"/>
      <c r="S31" s="996"/>
      <c r="T31" s="437">
        <f t="shared" si="2"/>
        <v>0</v>
      </c>
      <c r="U31" s="337">
        <f t="shared" si="3"/>
        <v>0</v>
      </c>
      <c r="V31" s="370">
        <f t="shared" si="4"/>
        <v>0</v>
      </c>
      <c r="W31" s="1574"/>
      <c r="X31" s="1575"/>
    </row>
    <row r="32" spans="2:24" ht="18.75" x14ac:dyDescent="0.25">
      <c r="B32" s="581">
        <v>10703670928</v>
      </c>
      <c r="C32" s="709" t="s">
        <v>3119</v>
      </c>
      <c r="D32" s="672">
        <v>2</v>
      </c>
      <c r="E32" s="567">
        <v>1</v>
      </c>
      <c r="F32" s="567" t="s">
        <v>1747</v>
      </c>
      <c r="G32" s="567">
        <v>31.5</v>
      </c>
      <c r="H32" s="566">
        <v>146</v>
      </c>
      <c r="I32" s="567">
        <v>19.510000000000002</v>
      </c>
      <c r="J32" s="612">
        <f t="shared" si="1"/>
        <v>30.630700000000004</v>
      </c>
      <c r="K32" s="995"/>
      <c r="L32" s="964"/>
      <c r="M32" s="964"/>
      <c r="N32" s="964"/>
      <c r="O32" s="964"/>
      <c r="P32" s="964"/>
      <c r="Q32" s="964"/>
      <c r="R32" s="964"/>
      <c r="S32" s="996"/>
      <c r="T32" s="437">
        <f t="shared" si="2"/>
        <v>0</v>
      </c>
      <c r="U32" s="337">
        <f t="shared" si="3"/>
        <v>0</v>
      </c>
      <c r="V32" s="370">
        <f t="shared" si="4"/>
        <v>0</v>
      </c>
      <c r="W32" s="1574"/>
      <c r="X32" s="1575"/>
    </row>
    <row r="33" spans="2:25" ht="18.75" x14ac:dyDescent="0.25">
      <c r="B33" s="595">
        <v>10703680928</v>
      </c>
      <c r="C33" s="709" t="s">
        <v>3120</v>
      </c>
      <c r="D33" s="672">
        <v>2</v>
      </c>
      <c r="E33" s="567">
        <v>1</v>
      </c>
      <c r="F33" s="567" t="s">
        <v>1747</v>
      </c>
      <c r="G33" s="567">
        <v>32.79</v>
      </c>
      <c r="H33" s="566">
        <v>155</v>
      </c>
      <c r="I33" s="567">
        <v>20.32</v>
      </c>
      <c r="J33" s="612">
        <f t="shared" si="1"/>
        <v>31.9024</v>
      </c>
      <c r="K33" s="995"/>
      <c r="L33" s="964"/>
      <c r="M33" s="964"/>
      <c r="N33" s="964"/>
      <c r="O33" s="964"/>
      <c r="P33" s="964"/>
      <c r="Q33" s="964"/>
      <c r="R33" s="964"/>
      <c r="S33" s="996"/>
      <c r="T33" s="437">
        <f t="shared" si="2"/>
        <v>0</v>
      </c>
      <c r="U33" s="337">
        <f t="shared" si="3"/>
        <v>0</v>
      </c>
      <c r="V33" s="370">
        <f t="shared" si="4"/>
        <v>0</v>
      </c>
      <c r="W33" s="1574"/>
      <c r="X33" s="1575"/>
    </row>
    <row r="34" spans="2:25" ht="19.5" thickBot="1" x14ac:dyDescent="0.3">
      <c r="B34" s="655">
        <v>10703780928</v>
      </c>
      <c r="C34" s="711" t="s">
        <v>3121</v>
      </c>
      <c r="D34" s="657">
        <v>2</v>
      </c>
      <c r="E34" s="658">
        <v>1</v>
      </c>
      <c r="F34" s="658" t="s">
        <v>1747</v>
      </c>
      <c r="G34" s="658">
        <v>32.79</v>
      </c>
      <c r="H34" s="659">
        <v>159</v>
      </c>
      <c r="I34" s="658">
        <v>20.32</v>
      </c>
      <c r="J34" s="612">
        <f t="shared" si="1"/>
        <v>31.9024</v>
      </c>
      <c r="K34" s="997"/>
      <c r="L34" s="998"/>
      <c r="M34" s="998"/>
      <c r="N34" s="998"/>
      <c r="O34" s="998"/>
      <c r="P34" s="998"/>
      <c r="Q34" s="998"/>
      <c r="R34" s="998"/>
      <c r="S34" s="999"/>
      <c r="T34" s="472">
        <f t="shared" si="2"/>
        <v>0</v>
      </c>
      <c r="U34" s="338">
        <f t="shared" si="3"/>
        <v>0</v>
      </c>
      <c r="V34" s="371">
        <f t="shared" si="4"/>
        <v>0</v>
      </c>
      <c r="W34" s="1576"/>
      <c r="X34" s="1577"/>
    </row>
    <row r="35" spans="2:25" ht="19.5" thickBot="1" x14ac:dyDescent="0.35">
      <c r="B35" s="1653" t="s">
        <v>1818</v>
      </c>
      <c r="C35" s="1654"/>
      <c r="D35" s="1654"/>
      <c r="E35" s="1654"/>
      <c r="F35" s="1654"/>
      <c r="G35" s="1654"/>
      <c r="H35" s="1654"/>
      <c r="I35" s="1654"/>
      <c r="J35" s="1654"/>
      <c r="K35" s="1654"/>
      <c r="L35" s="1654"/>
      <c r="M35" s="1654"/>
      <c r="N35" s="1654"/>
      <c r="O35" s="1654"/>
      <c r="P35" s="1654"/>
      <c r="Q35" s="1654"/>
      <c r="R35" s="1654"/>
      <c r="S35" s="1654"/>
      <c r="T35" s="1654">
        <f t="shared" si="2"/>
        <v>0</v>
      </c>
      <c r="U35" s="1654">
        <f t="shared" si="3"/>
        <v>0</v>
      </c>
      <c r="V35" s="1655">
        <f t="shared" si="4"/>
        <v>0</v>
      </c>
      <c r="W35" s="1655" t="s">
        <v>1695</v>
      </c>
      <c r="X35" s="1626"/>
      <c r="Y35" s="439" t="s">
        <v>1819</v>
      </c>
    </row>
    <row r="36" spans="2:25" ht="18.75" x14ac:dyDescent="0.25">
      <c r="B36" s="607">
        <v>10000038479</v>
      </c>
      <c r="C36" s="708" t="s">
        <v>3122</v>
      </c>
      <c r="D36" s="617">
        <v>2</v>
      </c>
      <c r="E36" s="610">
        <v>1</v>
      </c>
      <c r="F36" s="610" t="s">
        <v>1747</v>
      </c>
      <c r="G36" s="610">
        <v>30.6</v>
      </c>
      <c r="H36" s="611">
        <v>105</v>
      </c>
      <c r="I36" s="610">
        <v>26.65</v>
      </c>
      <c r="J36" s="580">
        <f t="shared" ref="J36:J50" si="5">+$S$7*I36</f>
        <v>41.840499999999999</v>
      </c>
      <c r="K36" s="1009"/>
      <c r="L36" s="1006"/>
      <c r="M36" s="1006"/>
      <c r="N36" s="1006"/>
      <c r="O36" s="1006"/>
      <c r="P36" s="1006"/>
      <c r="Q36" s="1006"/>
      <c r="R36" s="1006"/>
      <c r="S36" s="1007"/>
      <c r="T36" s="473">
        <f t="shared" si="2"/>
        <v>0</v>
      </c>
      <c r="U36" s="339">
        <f t="shared" si="3"/>
        <v>0</v>
      </c>
      <c r="V36" s="372">
        <f t="shared" si="4"/>
        <v>0</v>
      </c>
      <c r="W36" s="1638" t="s">
        <v>1695</v>
      </c>
      <c r="X36" s="1639"/>
      <c r="Y36" s="441" t="str">
        <f t="shared" ref="Y36:Y50" si="6">IF($J$76="","",$J$76/I36)</f>
        <v/>
      </c>
    </row>
    <row r="37" spans="2:25" ht="18.75" x14ac:dyDescent="0.25">
      <c r="B37" s="607">
        <v>10000038942</v>
      </c>
      <c r="C37" s="708" t="s">
        <v>3123</v>
      </c>
      <c r="D37" s="617">
        <v>2</v>
      </c>
      <c r="E37" s="610">
        <v>0</v>
      </c>
      <c r="F37" s="610" t="s">
        <v>1747</v>
      </c>
      <c r="G37" s="610">
        <v>30</v>
      </c>
      <c r="H37" s="611">
        <v>89</v>
      </c>
      <c r="I37" s="610">
        <v>24.13</v>
      </c>
      <c r="J37" s="618">
        <f t="shared" si="5"/>
        <v>37.884099999999997</v>
      </c>
      <c r="K37" s="1009"/>
      <c r="L37" s="1006"/>
      <c r="M37" s="1006"/>
      <c r="N37" s="1006"/>
      <c r="O37" s="1006"/>
      <c r="P37" s="1006"/>
      <c r="Q37" s="1006"/>
      <c r="R37" s="1006"/>
      <c r="S37" s="1007"/>
      <c r="T37" s="442">
        <f t="shared" si="2"/>
        <v>0</v>
      </c>
      <c r="U37" s="326">
        <f t="shared" si="3"/>
        <v>0</v>
      </c>
      <c r="V37" s="13">
        <f t="shared" si="4"/>
        <v>0</v>
      </c>
      <c r="W37" s="1640"/>
      <c r="X37" s="1617"/>
      <c r="Y37" s="441" t="str">
        <f t="shared" si="6"/>
        <v/>
      </c>
    </row>
    <row r="38" spans="2:25" ht="18.75" x14ac:dyDescent="0.25">
      <c r="B38" s="607">
        <v>10000051698</v>
      </c>
      <c r="C38" s="708" t="s">
        <v>3124</v>
      </c>
      <c r="D38" s="617">
        <v>2</v>
      </c>
      <c r="E38" s="610">
        <v>1</v>
      </c>
      <c r="F38" s="610" t="s">
        <v>1747</v>
      </c>
      <c r="G38" s="610">
        <v>30.24</v>
      </c>
      <c r="H38" s="611">
        <v>128</v>
      </c>
      <c r="I38" s="610">
        <v>32.43</v>
      </c>
      <c r="J38" s="618">
        <f t="shared" si="5"/>
        <v>50.915100000000002</v>
      </c>
      <c r="K38" s="1009"/>
      <c r="L38" s="1006"/>
      <c r="M38" s="1006"/>
      <c r="N38" s="1006"/>
      <c r="O38" s="1006"/>
      <c r="P38" s="1006"/>
      <c r="Q38" s="1006"/>
      <c r="R38" s="1006"/>
      <c r="S38" s="1007"/>
      <c r="T38" s="442">
        <f t="shared" si="2"/>
        <v>0</v>
      </c>
      <c r="U38" s="326">
        <f t="shared" si="3"/>
        <v>0</v>
      </c>
      <c r="V38" s="13">
        <f t="shared" si="4"/>
        <v>0</v>
      </c>
      <c r="W38" s="1640"/>
      <c r="X38" s="1617"/>
      <c r="Y38" s="441" t="str">
        <f t="shared" si="6"/>
        <v/>
      </c>
    </row>
    <row r="39" spans="2:25" ht="18.75" x14ac:dyDescent="0.25">
      <c r="B39" s="607">
        <v>10061470928</v>
      </c>
      <c r="C39" s="708" t="s">
        <v>3125</v>
      </c>
      <c r="D39" s="617">
        <v>2</v>
      </c>
      <c r="E39" s="610">
        <v>1</v>
      </c>
      <c r="F39" s="610" t="s">
        <v>1747</v>
      </c>
      <c r="G39" s="610">
        <v>28.5</v>
      </c>
      <c r="H39" s="611">
        <v>88</v>
      </c>
      <c r="I39" s="610">
        <v>22.66</v>
      </c>
      <c r="J39" s="618">
        <f t="shared" si="5"/>
        <v>35.5762</v>
      </c>
      <c r="K39" s="1009"/>
      <c r="L39" s="1006"/>
      <c r="M39" s="1006"/>
      <c r="N39" s="1006"/>
      <c r="O39" s="1006"/>
      <c r="P39" s="1006"/>
      <c r="Q39" s="1006"/>
      <c r="R39" s="1006"/>
      <c r="S39" s="1007"/>
      <c r="T39" s="442">
        <f t="shared" si="2"/>
        <v>0</v>
      </c>
      <c r="U39" s="326">
        <f t="shared" si="3"/>
        <v>0</v>
      </c>
      <c r="V39" s="13">
        <f t="shared" si="4"/>
        <v>0</v>
      </c>
      <c r="W39" s="1640"/>
      <c r="X39" s="1617"/>
      <c r="Y39" s="441" t="str">
        <f t="shared" si="6"/>
        <v/>
      </c>
    </row>
    <row r="40" spans="2:25" ht="18.75" x14ac:dyDescent="0.25">
      <c r="B40" s="607">
        <v>10221780928</v>
      </c>
      <c r="C40" s="708" t="s">
        <v>3126</v>
      </c>
      <c r="D40" s="617">
        <v>2</v>
      </c>
      <c r="E40" s="610">
        <v>1</v>
      </c>
      <c r="F40" s="610" t="s">
        <v>1747</v>
      </c>
      <c r="G40" s="610">
        <v>23.12</v>
      </c>
      <c r="H40" s="611">
        <v>98</v>
      </c>
      <c r="I40" s="610">
        <v>17.91</v>
      </c>
      <c r="J40" s="618">
        <f t="shared" si="5"/>
        <v>28.1187</v>
      </c>
      <c r="K40" s="1009"/>
      <c r="L40" s="1006"/>
      <c r="M40" s="1006"/>
      <c r="N40" s="1006"/>
      <c r="O40" s="1006"/>
      <c r="P40" s="1006"/>
      <c r="Q40" s="1006"/>
      <c r="R40" s="1006"/>
      <c r="S40" s="1007"/>
      <c r="T40" s="442">
        <f t="shared" si="2"/>
        <v>0</v>
      </c>
      <c r="U40" s="326">
        <f t="shared" si="3"/>
        <v>0</v>
      </c>
      <c r="V40" s="13">
        <f t="shared" si="4"/>
        <v>0</v>
      </c>
      <c r="W40" s="1640"/>
      <c r="X40" s="1617"/>
      <c r="Y40" s="441" t="str">
        <f t="shared" si="6"/>
        <v/>
      </c>
    </row>
    <row r="41" spans="2:25" ht="24" customHeight="1" x14ac:dyDescent="0.25">
      <c r="B41" s="607">
        <v>10286860928</v>
      </c>
      <c r="C41" s="708" t="s">
        <v>3127</v>
      </c>
      <c r="D41" s="617">
        <v>2</v>
      </c>
      <c r="E41" s="610">
        <v>1</v>
      </c>
      <c r="F41" s="610" t="s">
        <v>1747</v>
      </c>
      <c r="G41" s="610">
        <v>31.5</v>
      </c>
      <c r="H41" s="611">
        <v>112</v>
      </c>
      <c r="I41" s="610">
        <v>27.42</v>
      </c>
      <c r="J41" s="618">
        <f t="shared" si="5"/>
        <v>43.049400000000006</v>
      </c>
      <c r="K41" s="1009"/>
      <c r="L41" s="1006"/>
      <c r="M41" s="1006"/>
      <c r="N41" s="1006"/>
      <c r="O41" s="1006"/>
      <c r="P41" s="1006"/>
      <c r="Q41" s="1006"/>
      <c r="R41" s="1006"/>
      <c r="S41" s="1007"/>
      <c r="T41" s="442">
        <f t="shared" si="2"/>
        <v>0</v>
      </c>
      <c r="U41" s="326">
        <f t="shared" si="3"/>
        <v>0</v>
      </c>
      <c r="V41" s="13">
        <f t="shared" si="4"/>
        <v>0</v>
      </c>
      <c r="W41" s="1640"/>
      <c r="X41" s="1617"/>
      <c r="Y41" s="441" t="str">
        <f t="shared" si="6"/>
        <v/>
      </c>
    </row>
    <row r="42" spans="2:25" ht="18.75" x14ac:dyDescent="0.25">
      <c r="B42" s="607">
        <v>10346960928</v>
      </c>
      <c r="C42" s="708" t="s">
        <v>3128</v>
      </c>
      <c r="D42" s="617">
        <v>2</v>
      </c>
      <c r="E42" s="610">
        <v>0</v>
      </c>
      <c r="F42" s="610" t="s">
        <v>1747</v>
      </c>
      <c r="G42" s="610">
        <v>30</v>
      </c>
      <c r="H42" s="611">
        <v>89</v>
      </c>
      <c r="I42" s="610">
        <v>26.39</v>
      </c>
      <c r="J42" s="618">
        <f t="shared" si="5"/>
        <v>41.432300000000005</v>
      </c>
      <c r="K42" s="1009"/>
      <c r="L42" s="1006"/>
      <c r="M42" s="1006"/>
      <c r="N42" s="1006"/>
      <c r="O42" s="1006"/>
      <c r="P42" s="1006"/>
      <c r="Q42" s="1006"/>
      <c r="R42" s="1006"/>
      <c r="S42" s="1007"/>
      <c r="T42" s="442">
        <f t="shared" si="2"/>
        <v>0</v>
      </c>
      <c r="U42" s="326">
        <f t="shared" si="3"/>
        <v>0</v>
      </c>
      <c r="V42" s="13">
        <f t="shared" si="4"/>
        <v>0</v>
      </c>
      <c r="W42" s="1640"/>
      <c r="X42" s="1617"/>
      <c r="Y42" s="441" t="str">
        <f t="shared" si="6"/>
        <v/>
      </c>
    </row>
    <row r="43" spans="2:25" ht="18.75" x14ac:dyDescent="0.25">
      <c r="B43" s="607">
        <v>10383500928</v>
      </c>
      <c r="C43" s="708" t="s">
        <v>3129</v>
      </c>
      <c r="D43" s="617">
        <v>2.25</v>
      </c>
      <c r="E43" s="610">
        <v>0</v>
      </c>
      <c r="F43" s="610" t="s">
        <v>1747</v>
      </c>
      <c r="G43" s="610">
        <v>10</v>
      </c>
      <c r="H43" s="611">
        <v>54</v>
      </c>
      <c r="I43" s="610">
        <v>13.9</v>
      </c>
      <c r="J43" s="618">
        <f t="shared" si="5"/>
        <v>21.823</v>
      </c>
      <c r="K43" s="1009"/>
      <c r="L43" s="1006"/>
      <c r="M43" s="1006"/>
      <c r="N43" s="1006"/>
      <c r="O43" s="1006"/>
      <c r="P43" s="1006"/>
      <c r="Q43" s="1006"/>
      <c r="R43" s="1006"/>
      <c r="S43" s="1007"/>
      <c r="T43" s="442">
        <f t="shared" si="2"/>
        <v>0</v>
      </c>
      <c r="U43" s="326">
        <f t="shared" si="3"/>
        <v>0</v>
      </c>
      <c r="V43" s="13">
        <f t="shared" si="4"/>
        <v>0</v>
      </c>
      <c r="W43" s="1640"/>
      <c r="X43" s="1617"/>
      <c r="Y43" s="441" t="str">
        <f t="shared" si="6"/>
        <v/>
      </c>
    </row>
    <row r="44" spans="2:25" ht="18.75" x14ac:dyDescent="0.25">
      <c r="B44" s="607">
        <v>10703000928</v>
      </c>
      <c r="C44" s="708" t="s">
        <v>3130</v>
      </c>
      <c r="D44" s="617">
        <v>2</v>
      </c>
      <c r="E44" s="610">
        <v>1</v>
      </c>
      <c r="F44" s="610" t="s">
        <v>1747</v>
      </c>
      <c r="G44" s="610">
        <v>30</v>
      </c>
      <c r="H44" s="611">
        <v>120</v>
      </c>
      <c r="I44" s="610">
        <v>30.95</v>
      </c>
      <c r="J44" s="618">
        <f t="shared" si="5"/>
        <v>48.591500000000003</v>
      </c>
      <c r="K44" s="1009"/>
      <c r="L44" s="1006"/>
      <c r="M44" s="1006"/>
      <c r="N44" s="1006"/>
      <c r="O44" s="1006"/>
      <c r="P44" s="1006"/>
      <c r="Q44" s="1006"/>
      <c r="R44" s="1006"/>
      <c r="S44" s="1007"/>
      <c r="T44" s="442">
        <f t="shared" si="2"/>
        <v>0</v>
      </c>
      <c r="U44" s="326">
        <f t="shared" si="3"/>
        <v>0</v>
      </c>
      <c r="V44" s="13">
        <f t="shared" si="4"/>
        <v>0</v>
      </c>
      <c r="W44" s="1640"/>
      <c r="X44" s="1617"/>
      <c r="Y44" s="441" t="str">
        <f t="shared" si="6"/>
        <v/>
      </c>
    </row>
    <row r="45" spans="2:25" ht="18.75" x14ac:dyDescent="0.25">
      <c r="B45" s="607">
        <v>10703020928</v>
      </c>
      <c r="C45" s="708" t="s">
        <v>3131</v>
      </c>
      <c r="D45" s="617">
        <v>2</v>
      </c>
      <c r="E45" s="567">
        <v>1</v>
      </c>
      <c r="F45" s="567" t="s">
        <v>1747</v>
      </c>
      <c r="G45" s="610">
        <v>30.82</v>
      </c>
      <c r="H45" s="611">
        <v>120</v>
      </c>
      <c r="I45" s="610">
        <v>34.18</v>
      </c>
      <c r="J45" s="618">
        <f t="shared" si="5"/>
        <v>53.662600000000005</v>
      </c>
      <c r="K45" s="1009"/>
      <c r="L45" s="1006"/>
      <c r="M45" s="1006"/>
      <c r="N45" s="1006"/>
      <c r="O45" s="1006"/>
      <c r="P45" s="1006"/>
      <c r="Q45" s="1006"/>
      <c r="R45" s="1006"/>
      <c r="S45" s="1007"/>
      <c r="T45" s="442">
        <f t="shared" si="2"/>
        <v>0</v>
      </c>
      <c r="U45" s="326">
        <f t="shared" si="3"/>
        <v>0</v>
      </c>
      <c r="V45" s="13">
        <f t="shared" si="4"/>
        <v>0</v>
      </c>
      <c r="W45" s="1640"/>
      <c r="X45" s="1617"/>
      <c r="Y45" s="441" t="str">
        <f t="shared" si="6"/>
        <v/>
      </c>
    </row>
    <row r="46" spans="2:25" ht="18.75" x14ac:dyDescent="0.25">
      <c r="B46" s="607">
        <v>10703120928</v>
      </c>
      <c r="C46" s="708" t="s">
        <v>3132</v>
      </c>
      <c r="D46" s="617">
        <v>2</v>
      </c>
      <c r="E46" s="567">
        <v>1</v>
      </c>
      <c r="F46" s="567" t="s">
        <v>1747</v>
      </c>
      <c r="G46" s="610">
        <v>30.94</v>
      </c>
      <c r="H46" s="611">
        <v>120</v>
      </c>
      <c r="I46" s="610">
        <v>34.18</v>
      </c>
      <c r="J46" s="618">
        <f t="shared" si="5"/>
        <v>53.662600000000005</v>
      </c>
      <c r="K46" s="1009"/>
      <c r="L46" s="1006"/>
      <c r="M46" s="1006"/>
      <c r="N46" s="1006"/>
      <c r="O46" s="1006"/>
      <c r="P46" s="1006"/>
      <c r="Q46" s="1006"/>
      <c r="R46" s="1006"/>
      <c r="S46" s="1007"/>
      <c r="T46" s="442">
        <f t="shared" si="2"/>
        <v>0</v>
      </c>
      <c r="U46" s="326">
        <f t="shared" si="3"/>
        <v>0</v>
      </c>
      <c r="V46" s="13">
        <f t="shared" si="4"/>
        <v>0</v>
      </c>
      <c r="W46" s="1640"/>
      <c r="X46" s="1617"/>
      <c r="Y46" s="441" t="str">
        <f>IF($J$76="","",$J$76/I46)</f>
        <v/>
      </c>
    </row>
    <row r="47" spans="2:25" ht="18.75" x14ac:dyDescent="0.25">
      <c r="B47" s="581">
        <v>10703320928</v>
      </c>
      <c r="C47" s="709" t="s">
        <v>3133</v>
      </c>
      <c r="D47" s="565">
        <v>2</v>
      </c>
      <c r="E47" s="567">
        <v>1</v>
      </c>
      <c r="F47" s="567" t="s">
        <v>1747</v>
      </c>
      <c r="G47" s="567">
        <v>30.31</v>
      </c>
      <c r="H47" s="566">
        <v>116</v>
      </c>
      <c r="I47" s="567">
        <v>33.630000000000003</v>
      </c>
      <c r="J47" s="618">
        <f t="shared" si="5"/>
        <v>52.799100000000003</v>
      </c>
      <c r="K47" s="963"/>
      <c r="L47" s="964"/>
      <c r="M47" s="964"/>
      <c r="N47" s="964"/>
      <c r="O47" s="964"/>
      <c r="P47" s="964"/>
      <c r="Q47" s="964"/>
      <c r="R47" s="964"/>
      <c r="S47" s="996"/>
      <c r="T47" s="442">
        <f t="shared" ref="T47:T66" si="7">SUM(K47:S47)</f>
        <v>0</v>
      </c>
      <c r="U47" s="326">
        <f t="shared" ref="U47:U66" si="8">T47*I47</f>
        <v>0</v>
      </c>
      <c r="V47" s="13">
        <f t="shared" ref="V47:V66" si="9">U47*$S$7</f>
        <v>0</v>
      </c>
      <c r="W47" s="1640"/>
      <c r="X47" s="1617"/>
      <c r="Y47" s="441" t="str">
        <f t="shared" si="6"/>
        <v/>
      </c>
    </row>
    <row r="48" spans="2:25" ht="18.75" x14ac:dyDescent="0.25">
      <c r="B48" s="581">
        <v>10703620928</v>
      </c>
      <c r="C48" s="709" t="s">
        <v>3134</v>
      </c>
      <c r="D48" s="565">
        <v>2</v>
      </c>
      <c r="E48" s="567">
        <v>1</v>
      </c>
      <c r="F48" s="567" t="s">
        <v>1747</v>
      </c>
      <c r="G48" s="567">
        <v>30.18</v>
      </c>
      <c r="H48" s="566">
        <v>111</v>
      </c>
      <c r="I48" s="567">
        <v>33.47</v>
      </c>
      <c r="J48" s="618">
        <f t="shared" si="5"/>
        <v>52.547899999999998</v>
      </c>
      <c r="K48" s="963"/>
      <c r="L48" s="964"/>
      <c r="M48" s="964"/>
      <c r="N48" s="964"/>
      <c r="O48" s="964"/>
      <c r="P48" s="964"/>
      <c r="Q48" s="964"/>
      <c r="R48" s="964"/>
      <c r="S48" s="996"/>
      <c r="T48" s="442">
        <f t="shared" si="7"/>
        <v>0</v>
      </c>
      <c r="U48" s="326">
        <f t="shared" si="8"/>
        <v>0</v>
      </c>
      <c r="V48" s="13">
        <f t="shared" si="9"/>
        <v>0</v>
      </c>
      <c r="W48" s="1640"/>
      <c r="X48" s="1617"/>
      <c r="Y48" s="441" t="str">
        <f t="shared" si="6"/>
        <v/>
      </c>
    </row>
    <row r="49" spans="2:25" ht="18.75" x14ac:dyDescent="0.25">
      <c r="B49" s="581">
        <v>10703720928</v>
      </c>
      <c r="C49" s="709" t="s">
        <v>3135</v>
      </c>
      <c r="D49" s="565">
        <v>2</v>
      </c>
      <c r="E49" s="567">
        <v>1</v>
      </c>
      <c r="F49" s="567" t="s">
        <v>1747</v>
      </c>
      <c r="G49" s="567">
        <v>30</v>
      </c>
      <c r="H49" s="566">
        <v>115</v>
      </c>
      <c r="I49" s="567">
        <v>33.200000000000003</v>
      </c>
      <c r="J49" s="618">
        <f t="shared" si="5"/>
        <v>52.124000000000009</v>
      </c>
      <c r="K49" s="963"/>
      <c r="L49" s="964"/>
      <c r="M49" s="964"/>
      <c r="N49" s="964"/>
      <c r="O49" s="964"/>
      <c r="P49" s="964"/>
      <c r="Q49" s="964"/>
      <c r="R49" s="964"/>
      <c r="S49" s="996"/>
      <c r="T49" s="442">
        <f t="shared" si="7"/>
        <v>0</v>
      </c>
      <c r="U49" s="326">
        <f t="shared" si="8"/>
        <v>0</v>
      </c>
      <c r="V49" s="13">
        <f t="shared" si="9"/>
        <v>0</v>
      </c>
      <c r="W49" s="1640"/>
      <c r="X49" s="1617"/>
      <c r="Y49" s="441" t="str">
        <f t="shared" si="6"/>
        <v/>
      </c>
    </row>
    <row r="50" spans="2:25" ht="19.5" thickBot="1" x14ac:dyDescent="0.3">
      <c r="B50" s="660">
        <v>17033220928</v>
      </c>
      <c r="C50" s="711" t="s">
        <v>3136</v>
      </c>
      <c r="D50" s="661">
        <v>2</v>
      </c>
      <c r="E50" s="658">
        <v>1</v>
      </c>
      <c r="F50" s="658" t="s">
        <v>1747</v>
      </c>
      <c r="G50" s="658">
        <v>30.9</v>
      </c>
      <c r="H50" s="659">
        <v>110</v>
      </c>
      <c r="I50" s="658">
        <v>32.630000000000003</v>
      </c>
      <c r="J50" s="662">
        <f t="shared" si="5"/>
        <v>51.229100000000003</v>
      </c>
      <c r="K50" s="968"/>
      <c r="L50" s="969"/>
      <c r="M50" s="969"/>
      <c r="N50" s="969"/>
      <c r="O50" s="969"/>
      <c r="P50" s="969"/>
      <c r="Q50" s="969"/>
      <c r="R50" s="969"/>
      <c r="S50" s="1019"/>
      <c r="T50" s="474">
        <f t="shared" si="7"/>
        <v>0</v>
      </c>
      <c r="U50" s="340">
        <f t="shared" si="8"/>
        <v>0</v>
      </c>
      <c r="V50" s="329">
        <f t="shared" si="9"/>
        <v>0</v>
      </c>
      <c r="W50" s="1641"/>
      <c r="X50" s="1642"/>
      <c r="Y50" s="441" t="str">
        <f t="shared" si="6"/>
        <v/>
      </c>
    </row>
    <row r="51" spans="2:25" ht="19.5" thickBot="1" x14ac:dyDescent="0.3">
      <c r="B51" s="1635" t="s">
        <v>1824</v>
      </c>
      <c r="C51" s="1636"/>
      <c r="D51" s="1636"/>
      <c r="E51" s="1636"/>
      <c r="F51" s="1636"/>
      <c r="G51" s="1636"/>
      <c r="H51" s="1636"/>
      <c r="I51" s="1636"/>
      <c r="J51" s="1636"/>
      <c r="K51" s="1636"/>
      <c r="L51" s="1636"/>
      <c r="M51" s="1636"/>
      <c r="N51" s="1636"/>
      <c r="O51" s="1636"/>
      <c r="P51" s="1636"/>
      <c r="Q51" s="1636"/>
      <c r="R51" s="1636"/>
      <c r="S51" s="1636"/>
      <c r="T51" s="1636">
        <f t="shared" si="7"/>
        <v>0</v>
      </c>
      <c r="U51" s="1636">
        <f t="shared" si="8"/>
        <v>0</v>
      </c>
      <c r="V51" s="1637">
        <f t="shared" si="9"/>
        <v>0</v>
      </c>
      <c r="W51" s="1637"/>
      <c r="X51" s="1613"/>
      <c r="Y51" s="444"/>
    </row>
    <row r="52" spans="2:25" ht="18.75" x14ac:dyDescent="0.25">
      <c r="B52" s="607">
        <v>10000043537</v>
      </c>
      <c r="C52" s="708" t="s">
        <v>3137</v>
      </c>
      <c r="D52" s="617">
        <v>2</v>
      </c>
      <c r="E52" s="610">
        <v>0</v>
      </c>
      <c r="F52" s="610" t="s">
        <v>1747</v>
      </c>
      <c r="G52" s="610">
        <v>30</v>
      </c>
      <c r="H52" s="611">
        <v>240</v>
      </c>
      <c r="I52" s="610">
        <v>39.58</v>
      </c>
      <c r="J52" s="580">
        <f t="shared" ref="J52:J66" si="10">+$S$7*I52</f>
        <v>62.140599999999999</v>
      </c>
      <c r="K52" s="1009"/>
      <c r="L52" s="1006"/>
      <c r="M52" s="1006"/>
      <c r="N52" s="1006"/>
      <c r="O52" s="1006"/>
      <c r="P52" s="1006"/>
      <c r="Q52" s="1006"/>
      <c r="R52" s="1006"/>
      <c r="S52" s="1007"/>
      <c r="T52" s="446">
        <f t="shared" si="7"/>
        <v>0</v>
      </c>
      <c r="U52" s="341">
        <f t="shared" si="8"/>
        <v>0</v>
      </c>
      <c r="V52" s="328">
        <f t="shared" si="9"/>
        <v>0</v>
      </c>
      <c r="W52" s="1638" t="s">
        <v>1695</v>
      </c>
      <c r="X52" s="1639"/>
      <c r="Y52" s="441" t="str">
        <f t="shared" ref="Y52:Y66" si="11">IF($J$77="","",$J$77/I52)</f>
        <v/>
      </c>
    </row>
    <row r="53" spans="2:25" ht="18.75" x14ac:dyDescent="0.25">
      <c r="B53" s="607">
        <v>10000044195</v>
      </c>
      <c r="C53" s="708" t="s">
        <v>3138</v>
      </c>
      <c r="D53" s="617">
        <v>3.25</v>
      </c>
      <c r="E53" s="567">
        <v>1.25</v>
      </c>
      <c r="F53" s="567" t="s">
        <v>1747</v>
      </c>
      <c r="G53" s="610">
        <v>29.64</v>
      </c>
      <c r="H53" s="611">
        <v>78</v>
      </c>
      <c r="I53" s="610">
        <v>23.27</v>
      </c>
      <c r="J53" s="618">
        <f t="shared" si="10"/>
        <v>36.533900000000003</v>
      </c>
      <c r="K53" s="1009"/>
      <c r="L53" s="1006"/>
      <c r="M53" s="1006"/>
      <c r="N53" s="1006"/>
      <c r="O53" s="1006"/>
      <c r="P53" s="1006"/>
      <c r="Q53" s="1006"/>
      <c r="R53" s="1006"/>
      <c r="S53" s="1007"/>
      <c r="T53" s="446">
        <f t="shared" si="7"/>
        <v>0</v>
      </c>
      <c r="U53" s="341">
        <f t="shared" si="8"/>
        <v>0</v>
      </c>
      <c r="V53" s="11">
        <f t="shared" si="9"/>
        <v>0</v>
      </c>
      <c r="W53" s="1640"/>
      <c r="X53" s="1617"/>
      <c r="Y53" s="441" t="str">
        <f t="shared" si="11"/>
        <v/>
      </c>
    </row>
    <row r="54" spans="2:25" ht="18.75" x14ac:dyDescent="0.25">
      <c r="B54" s="607">
        <v>10000060843</v>
      </c>
      <c r="C54" s="708" t="s">
        <v>3139</v>
      </c>
      <c r="D54" s="617">
        <v>2</v>
      </c>
      <c r="E54" s="567">
        <v>1</v>
      </c>
      <c r="F54" s="567" t="s">
        <v>1747</v>
      </c>
      <c r="G54" s="610">
        <v>30.26</v>
      </c>
      <c r="H54" s="611">
        <v>113</v>
      </c>
      <c r="I54" s="610">
        <v>35.57</v>
      </c>
      <c r="J54" s="618">
        <f t="shared" si="10"/>
        <v>55.844900000000003</v>
      </c>
      <c r="K54" s="1009"/>
      <c r="L54" s="1006"/>
      <c r="M54" s="1006"/>
      <c r="N54" s="1006"/>
      <c r="O54" s="1006"/>
      <c r="P54" s="1006"/>
      <c r="Q54" s="1006"/>
      <c r="R54" s="1006"/>
      <c r="S54" s="1007"/>
      <c r="T54" s="446">
        <f t="shared" si="7"/>
        <v>0</v>
      </c>
      <c r="U54" s="341">
        <f t="shared" si="8"/>
        <v>0</v>
      </c>
      <c r="V54" s="11">
        <f t="shared" si="9"/>
        <v>0</v>
      </c>
      <c r="W54" s="1640"/>
      <c r="X54" s="1617"/>
      <c r="Y54" s="441" t="str">
        <f t="shared" si="11"/>
        <v/>
      </c>
    </row>
    <row r="55" spans="2:25" ht="18.75" x14ac:dyDescent="0.25">
      <c r="B55" s="607">
        <v>10046210928</v>
      </c>
      <c r="C55" s="708" t="s">
        <v>3140</v>
      </c>
      <c r="D55" s="617">
        <v>2</v>
      </c>
      <c r="E55" s="567">
        <v>0</v>
      </c>
      <c r="F55" s="567" t="s">
        <v>1747</v>
      </c>
      <c r="G55" s="610">
        <v>30</v>
      </c>
      <c r="H55" s="611">
        <v>160</v>
      </c>
      <c r="I55" s="610">
        <v>45.84</v>
      </c>
      <c r="J55" s="618">
        <f t="shared" si="10"/>
        <v>71.968800000000002</v>
      </c>
      <c r="K55" s="1009"/>
      <c r="L55" s="1006"/>
      <c r="M55" s="1006"/>
      <c r="N55" s="1006"/>
      <c r="O55" s="1006"/>
      <c r="P55" s="1006"/>
      <c r="Q55" s="1006"/>
      <c r="R55" s="1006"/>
      <c r="S55" s="1007"/>
      <c r="T55" s="446">
        <f t="shared" si="7"/>
        <v>0</v>
      </c>
      <c r="U55" s="341">
        <f t="shared" si="8"/>
        <v>0</v>
      </c>
      <c r="V55" s="11">
        <f t="shared" si="9"/>
        <v>0</v>
      </c>
      <c r="W55" s="1640"/>
      <c r="X55" s="1617"/>
      <c r="Y55" s="441" t="str">
        <f t="shared" si="11"/>
        <v/>
      </c>
    </row>
    <row r="56" spans="2:25" ht="18.75" x14ac:dyDescent="0.25">
      <c r="B56" s="607">
        <v>10110260328</v>
      </c>
      <c r="C56" s="708" t="s">
        <v>3141</v>
      </c>
      <c r="D56" s="617">
        <v>2</v>
      </c>
      <c r="E56" s="567">
        <v>0</v>
      </c>
      <c r="F56" s="567" t="s">
        <v>1747</v>
      </c>
      <c r="G56" s="610">
        <v>10</v>
      </c>
      <c r="H56" s="611">
        <v>55</v>
      </c>
      <c r="I56" s="610">
        <v>12.47</v>
      </c>
      <c r="J56" s="618">
        <f t="shared" si="10"/>
        <v>19.577900000000003</v>
      </c>
      <c r="K56" s="1009"/>
      <c r="L56" s="1006"/>
      <c r="M56" s="1006"/>
      <c r="N56" s="1006"/>
      <c r="O56" s="1006"/>
      <c r="P56" s="1006"/>
      <c r="Q56" s="1006"/>
      <c r="R56" s="1006"/>
      <c r="S56" s="1007"/>
      <c r="T56" s="446">
        <f t="shared" si="7"/>
        <v>0</v>
      </c>
      <c r="U56" s="341">
        <f t="shared" si="8"/>
        <v>0</v>
      </c>
      <c r="V56" s="11">
        <f t="shared" si="9"/>
        <v>0</v>
      </c>
      <c r="W56" s="1640"/>
      <c r="X56" s="1617"/>
      <c r="Y56" s="441" t="str">
        <f t="shared" si="11"/>
        <v/>
      </c>
    </row>
    <row r="57" spans="2:25" ht="18.75" x14ac:dyDescent="0.25">
      <c r="B57" s="607">
        <v>10167020928</v>
      </c>
      <c r="C57" s="708" t="s">
        <v>3142</v>
      </c>
      <c r="D57" s="617">
        <v>2</v>
      </c>
      <c r="E57" s="567">
        <v>0</v>
      </c>
      <c r="F57" s="567" t="s">
        <v>1747</v>
      </c>
      <c r="G57" s="610">
        <v>30</v>
      </c>
      <c r="H57" s="611">
        <v>168</v>
      </c>
      <c r="I57" s="610">
        <v>45.84</v>
      </c>
      <c r="J57" s="618">
        <f t="shared" si="10"/>
        <v>71.968800000000002</v>
      </c>
      <c r="K57" s="1009"/>
      <c r="L57" s="1006"/>
      <c r="M57" s="1006"/>
      <c r="N57" s="1006"/>
      <c r="O57" s="1006"/>
      <c r="P57" s="1006"/>
      <c r="Q57" s="1006"/>
      <c r="R57" s="1006"/>
      <c r="S57" s="1007"/>
      <c r="T57" s="446">
        <f t="shared" si="7"/>
        <v>0</v>
      </c>
      <c r="U57" s="341">
        <f t="shared" si="8"/>
        <v>0</v>
      </c>
      <c r="V57" s="11">
        <f t="shared" si="9"/>
        <v>0</v>
      </c>
      <c r="W57" s="1640"/>
      <c r="X57" s="1617"/>
      <c r="Y57" s="441" t="str">
        <f t="shared" si="11"/>
        <v/>
      </c>
    </row>
    <row r="58" spans="2:25" ht="18.75" x14ac:dyDescent="0.25">
      <c r="B58" s="607">
        <v>10174430928</v>
      </c>
      <c r="C58" s="708" t="s">
        <v>3143</v>
      </c>
      <c r="D58" s="617">
        <v>1</v>
      </c>
      <c r="E58" s="567">
        <v>0</v>
      </c>
      <c r="F58" s="567" t="s">
        <v>1747</v>
      </c>
      <c r="G58" s="610">
        <v>30.07</v>
      </c>
      <c r="H58" s="611">
        <v>336</v>
      </c>
      <c r="I58" s="610">
        <v>44.75</v>
      </c>
      <c r="J58" s="618">
        <f t="shared" si="10"/>
        <v>70.257500000000007</v>
      </c>
      <c r="K58" s="1009"/>
      <c r="L58" s="1006"/>
      <c r="M58" s="1006"/>
      <c r="N58" s="1006"/>
      <c r="O58" s="1006"/>
      <c r="P58" s="1006"/>
      <c r="Q58" s="1006"/>
      <c r="R58" s="1006"/>
      <c r="S58" s="1007"/>
      <c r="T58" s="446">
        <f t="shared" si="7"/>
        <v>0</v>
      </c>
      <c r="U58" s="341">
        <f t="shared" si="8"/>
        <v>0</v>
      </c>
      <c r="V58" s="11">
        <f t="shared" si="9"/>
        <v>0</v>
      </c>
      <c r="W58" s="1640"/>
      <c r="X58" s="1617"/>
      <c r="Y58" s="441" t="str">
        <f t="shared" si="11"/>
        <v/>
      </c>
    </row>
    <row r="59" spans="2:25" ht="18.75" x14ac:dyDescent="0.25">
      <c r="B59" s="607">
        <v>10195430928</v>
      </c>
      <c r="C59" s="708" t="s">
        <v>3144</v>
      </c>
      <c r="D59" s="617">
        <v>1</v>
      </c>
      <c r="E59" s="567">
        <v>1</v>
      </c>
      <c r="F59" s="567" t="s">
        <v>1747</v>
      </c>
      <c r="G59" s="610">
        <v>30</v>
      </c>
      <c r="H59" s="611">
        <v>163</v>
      </c>
      <c r="I59" s="610">
        <v>22.95</v>
      </c>
      <c r="J59" s="618">
        <f t="shared" si="10"/>
        <v>36.031500000000001</v>
      </c>
      <c r="K59" s="1009"/>
      <c r="L59" s="1006"/>
      <c r="M59" s="1006"/>
      <c r="N59" s="1006"/>
      <c r="O59" s="1006"/>
      <c r="P59" s="1006"/>
      <c r="Q59" s="1006"/>
      <c r="R59" s="1006"/>
      <c r="S59" s="1007"/>
      <c r="T59" s="446">
        <f t="shared" si="7"/>
        <v>0</v>
      </c>
      <c r="U59" s="341">
        <f t="shared" si="8"/>
        <v>0</v>
      </c>
      <c r="V59" s="11">
        <f t="shared" si="9"/>
        <v>0</v>
      </c>
      <c r="W59" s="1640"/>
      <c r="X59" s="1617"/>
      <c r="Y59" s="441" t="str">
        <f>IF($J$77="","",$J$77/I59)</f>
        <v/>
      </c>
    </row>
    <row r="60" spans="2:25" ht="18.75" x14ac:dyDescent="0.25">
      <c r="B60" s="607">
        <v>10197770328</v>
      </c>
      <c r="C60" s="708" t="s">
        <v>3145</v>
      </c>
      <c r="D60" s="617">
        <v>2</v>
      </c>
      <c r="E60" s="567">
        <v>0</v>
      </c>
      <c r="F60" s="567" t="s">
        <v>1747</v>
      </c>
      <c r="G60" s="610">
        <v>10</v>
      </c>
      <c r="H60" s="611">
        <v>54</v>
      </c>
      <c r="I60" s="610">
        <v>11.13</v>
      </c>
      <c r="J60" s="618">
        <f t="shared" si="10"/>
        <v>17.474100000000004</v>
      </c>
      <c r="K60" s="1009"/>
      <c r="L60" s="1006"/>
      <c r="M60" s="1006"/>
      <c r="N60" s="1006"/>
      <c r="O60" s="1006"/>
      <c r="P60" s="1006"/>
      <c r="Q60" s="1006"/>
      <c r="R60" s="1006"/>
      <c r="S60" s="1007"/>
      <c r="T60" s="442">
        <f t="shared" si="7"/>
        <v>0</v>
      </c>
      <c r="U60" s="326">
        <f t="shared" si="8"/>
        <v>0</v>
      </c>
      <c r="V60" s="13">
        <f t="shared" si="9"/>
        <v>0</v>
      </c>
      <c r="W60" s="1640"/>
      <c r="X60" s="1617"/>
      <c r="Y60" s="441" t="str">
        <f t="shared" si="11"/>
        <v/>
      </c>
    </row>
    <row r="61" spans="2:25" ht="18.75" x14ac:dyDescent="0.25">
      <c r="B61" s="607">
        <v>10209800328</v>
      </c>
      <c r="C61" s="708" t="s">
        <v>3146</v>
      </c>
      <c r="D61" s="617">
        <v>2</v>
      </c>
      <c r="E61" s="567">
        <v>0</v>
      </c>
      <c r="F61" s="567" t="s">
        <v>1747</v>
      </c>
      <c r="G61" s="610">
        <v>12</v>
      </c>
      <c r="H61" s="611">
        <v>55</v>
      </c>
      <c r="I61" s="610">
        <v>17.29</v>
      </c>
      <c r="J61" s="618">
        <f t="shared" si="10"/>
        <v>27.145299999999999</v>
      </c>
      <c r="K61" s="1009"/>
      <c r="L61" s="1006"/>
      <c r="M61" s="1006"/>
      <c r="N61" s="1006"/>
      <c r="O61" s="1006"/>
      <c r="P61" s="1006"/>
      <c r="Q61" s="1006"/>
      <c r="R61" s="1006"/>
      <c r="S61" s="1007"/>
      <c r="T61" s="442">
        <f t="shared" si="7"/>
        <v>0</v>
      </c>
      <c r="U61" s="326">
        <f t="shared" si="8"/>
        <v>0</v>
      </c>
      <c r="V61" s="13">
        <f t="shared" si="9"/>
        <v>0</v>
      </c>
      <c r="W61" s="1640"/>
      <c r="X61" s="1617"/>
      <c r="Y61" s="441" t="str">
        <f t="shared" si="11"/>
        <v/>
      </c>
    </row>
    <row r="62" spans="2:25" ht="18.75" x14ac:dyDescent="0.25">
      <c r="B62" s="607">
        <v>10264350928</v>
      </c>
      <c r="C62" s="708" t="s">
        <v>3147</v>
      </c>
      <c r="D62" s="617">
        <v>2.5</v>
      </c>
      <c r="E62" s="567">
        <v>0</v>
      </c>
      <c r="F62" s="567" t="s">
        <v>1747</v>
      </c>
      <c r="G62" s="610">
        <v>30</v>
      </c>
      <c r="H62" s="611">
        <v>95</v>
      </c>
      <c r="I62" s="610">
        <v>24.79</v>
      </c>
      <c r="J62" s="618">
        <f t="shared" si="10"/>
        <v>38.920299999999997</v>
      </c>
      <c r="K62" s="1009"/>
      <c r="L62" s="1006"/>
      <c r="M62" s="1006"/>
      <c r="N62" s="1006"/>
      <c r="O62" s="1006"/>
      <c r="P62" s="1006"/>
      <c r="Q62" s="1006"/>
      <c r="R62" s="1006"/>
      <c r="S62" s="1007"/>
      <c r="T62" s="442">
        <f t="shared" si="7"/>
        <v>0</v>
      </c>
      <c r="U62" s="326">
        <f t="shared" si="8"/>
        <v>0</v>
      </c>
      <c r="V62" s="13">
        <f t="shared" si="9"/>
        <v>0</v>
      </c>
      <c r="W62" s="1640"/>
      <c r="X62" s="1617"/>
      <c r="Y62" s="441" t="str">
        <f t="shared" si="11"/>
        <v/>
      </c>
    </row>
    <row r="63" spans="2:25" ht="18.75" x14ac:dyDescent="0.25">
      <c r="B63" s="607">
        <v>10264360928</v>
      </c>
      <c r="C63" s="708" t="s">
        <v>3147</v>
      </c>
      <c r="D63" s="617">
        <v>2.5</v>
      </c>
      <c r="E63" s="567">
        <v>0</v>
      </c>
      <c r="F63" s="567" t="s">
        <v>1747</v>
      </c>
      <c r="G63" s="610">
        <v>30</v>
      </c>
      <c r="H63" s="611">
        <v>95</v>
      </c>
      <c r="I63" s="610">
        <v>24.9</v>
      </c>
      <c r="J63" s="618">
        <f t="shared" si="10"/>
        <v>39.092999999999996</v>
      </c>
      <c r="K63" s="1009"/>
      <c r="L63" s="1006"/>
      <c r="M63" s="1006"/>
      <c r="N63" s="1006"/>
      <c r="O63" s="1006"/>
      <c r="P63" s="1006"/>
      <c r="Q63" s="1006"/>
      <c r="R63" s="1006"/>
      <c r="S63" s="1007"/>
      <c r="T63" s="442">
        <f t="shared" si="7"/>
        <v>0</v>
      </c>
      <c r="U63" s="326">
        <f t="shared" si="8"/>
        <v>0</v>
      </c>
      <c r="V63" s="13">
        <f t="shared" si="9"/>
        <v>0</v>
      </c>
      <c r="W63" s="1640"/>
      <c r="X63" s="1617"/>
      <c r="Y63" s="441" t="str">
        <f t="shared" si="11"/>
        <v/>
      </c>
    </row>
    <row r="64" spans="2:25" ht="18.75" x14ac:dyDescent="0.25">
      <c r="B64" s="607">
        <v>10270240928</v>
      </c>
      <c r="C64" s="708" t="s">
        <v>3148</v>
      </c>
      <c r="D64" s="617">
        <v>2</v>
      </c>
      <c r="E64" s="567">
        <v>2</v>
      </c>
      <c r="F64" s="567" t="s">
        <v>1747</v>
      </c>
      <c r="G64" s="610">
        <v>30.15</v>
      </c>
      <c r="H64" s="611">
        <v>120</v>
      </c>
      <c r="I64" s="610">
        <v>19.14</v>
      </c>
      <c r="J64" s="618">
        <f t="shared" si="10"/>
        <v>30.049800000000001</v>
      </c>
      <c r="K64" s="1009"/>
      <c r="L64" s="1006"/>
      <c r="M64" s="1006"/>
      <c r="N64" s="1006"/>
      <c r="O64" s="1006"/>
      <c r="P64" s="1006"/>
      <c r="Q64" s="1006"/>
      <c r="R64" s="1006"/>
      <c r="S64" s="1007"/>
      <c r="T64" s="442">
        <f t="shared" si="7"/>
        <v>0</v>
      </c>
      <c r="U64" s="326">
        <f t="shared" si="8"/>
        <v>0</v>
      </c>
      <c r="V64" s="13">
        <f t="shared" si="9"/>
        <v>0</v>
      </c>
      <c r="W64" s="1640"/>
      <c r="X64" s="1617"/>
      <c r="Y64" s="441" t="str">
        <f t="shared" si="11"/>
        <v/>
      </c>
    </row>
    <row r="65" spans="2:25" ht="18.75" x14ac:dyDescent="0.25">
      <c r="B65" s="607">
        <v>10363650928</v>
      </c>
      <c r="C65" s="708" t="s">
        <v>3149</v>
      </c>
      <c r="D65" s="617">
        <v>2</v>
      </c>
      <c r="E65" s="567">
        <v>2</v>
      </c>
      <c r="F65" s="567" t="s">
        <v>1747</v>
      </c>
      <c r="G65" s="610">
        <v>12</v>
      </c>
      <c r="H65" s="611">
        <v>48</v>
      </c>
      <c r="I65" s="610">
        <v>7.01</v>
      </c>
      <c r="J65" s="618">
        <f t="shared" si="10"/>
        <v>11.005700000000001</v>
      </c>
      <c r="K65" s="1009"/>
      <c r="L65" s="1006"/>
      <c r="M65" s="1006"/>
      <c r="N65" s="1006"/>
      <c r="O65" s="1006"/>
      <c r="P65" s="1006"/>
      <c r="Q65" s="1006"/>
      <c r="R65" s="1006"/>
      <c r="S65" s="1007"/>
      <c r="T65" s="442">
        <f t="shared" si="7"/>
        <v>0</v>
      </c>
      <c r="U65" s="326">
        <f t="shared" si="8"/>
        <v>0</v>
      </c>
      <c r="V65" s="13">
        <f t="shared" si="9"/>
        <v>0</v>
      </c>
      <c r="W65" s="1640"/>
      <c r="X65" s="1617"/>
      <c r="Y65" s="441" t="str">
        <f t="shared" si="11"/>
        <v/>
      </c>
    </row>
    <row r="66" spans="2:25" ht="19.5" thickBot="1" x14ac:dyDescent="0.3">
      <c r="B66" s="663">
        <v>16660100928</v>
      </c>
      <c r="C66" s="712" t="s">
        <v>3150</v>
      </c>
      <c r="D66" s="665">
        <v>2</v>
      </c>
      <c r="E66" s="576">
        <v>0.75</v>
      </c>
      <c r="F66" s="576" t="s">
        <v>1747</v>
      </c>
      <c r="G66" s="666">
        <v>29.64</v>
      </c>
      <c r="H66" s="667">
        <v>92</v>
      </c>
      <c r="I66" s="666">
        <v>22.5</v>
      </c>
      <c r="J66" s="662">
        <f t="shared" si="10"/>
        <v>35.325000000000003</v>
      </c>
      <c r="K66" s="1020"/>
      <c r="L66" s="1021"/>
      <c r="M66" s="1021"/>
      <c r="N66" s="1021"/>
      <c r="O66" s="1021"/>
      <c r="P66" s="1021"/>
      <c r="Q66" s="1021"/>
      <c r="R66" s="1021"/>
      <c r="S66" s="1022"/>
      <c r="T66" s="475">
        <f t="shared" si="7"/>
        <v>0</v>
      </c>
      <c r="U66" s="327">
        <f t="shared" si="8"/>
        <v>0</v>
      </c>
      <c r="V66" s="329">
        <f t="shared" si="9"/>
        <v>0</v>
      </c>
      <c r="W66" s="1641"/>
      <c r="X66" s="1642"/>
      <c r="Y66" s="447" t="str">
        <f t="shared" si="11"/>
        <v/>
      </c>
    </row>
    <row r="67" spans="2:25" ht="23.85" customHeight="1" x14ac:dyDescent="0.25">
      <c r="B67" s="1514" t="s">
        <v>1830</v>
      </c>
      <c r="C67" s="1515"/>
      <c r="D67" s="1515"/>
      <c r="E67" s="1515"/>
      <c r="F67" s="1515"/>
      <c r="G67" s="1515"/>
      <c r="H67" s="1515"/>
      <c r="I67" s="1515"/>
      <c r="J67" s="1515"/>
      <c r="K67" s="1515"/>
      <c r="L67" s="1515"/>
      <c r="M67" s="1515"/>
      <c r="N67" s="1515"/>
      <c r="O67" s="1515"/>
      <c r="P67" s="1515"/>
      <c r="Q67" s="1515"/>
      <c r="R67" s="1515" t="s">
        <v>1831</v>
      </c>
      <c r="S67" s="1515"/>
      <c r="T67" s="1515"/>
      <c r="U67" s="1515"/>
      <c r="V67" s="1515"/>
      <c r="W67" s="1515"/>
      <c r="X67" s="1516"/>
    </row>
    <row r="68" spans="2:25" ht="23.85" customHeight="1" x14ac:dyDescent="0.25">
      <c r="B68" s="1514"/>
      <c r="C68" s="1515"/>
      <c r="D68" s="1515"/>
      <c r="E68" s="1515"/>
      <c r="F68" s="1515"/>
      <c r="G68" s="1515"/>
      <c r="H68" s="1515"/>
      <c r="I68" s="1515"/>
      <c r="J68" s="1515"/>
      <c r="K68" s="1515"/>
      <c r="L68" s="1515"/>
      <c r="M68" s="1515"/>
      <c r="N68" s="1515"/>
      <c r="O68" s="1515"/>
      <c r="P68" s="1515"/>
      <c r="Q68" s="1515"/>
      <c r="R68" s="1515"/>
      <c r="S68" s="1515"/>
      <c r="T68" s="1515"/>
      <c r="U68" s="1515"/>
      <c r="V68" s="1515"/>
      <c r="W68" s="1515"/>
      <c r="X68" s="1516"/>
    </row>
    <row r="69" spans="2:25" ht="0.75" customHeight="1" x14ac:dyDescent="0.25">
      <c r="B69" s="448"/>
      <c r="C69" s="449"/>
      <c r="D69" s="449"/>
      <c r="E69" s="449"/>
      <c r="F69" s="449"/>
      <c r="G69" s="449"/>
      <c r="H69" s="449"/>
      <c r="I69" s="449"/>
      <c r="J69" s="450"/>
      <c r="K69" s="449"/>
      <c r="L69" s="449"/>
      <c r="M69" s="449"/>
      <c r="N69" s="449"/>
      <c r="O69" s="449"/>
      <c r="P69" s="449"/>
      <c r="Q69" s="449"/>
      <c r="R69" s="449"/>
      <c r="S69" s="449"/>
      <c r="T69" s="449"/>
      <c r="U69" s="449"/>
      <c r="V69" s="449"/>
      <c r="W69" s="449"/>
      <c r="X69" s="451"/>
    </row>
    <row r="70" spans="2:25" ht="47.25" customHeight="1" thickBot="1" x14ac:dyDescent="0.3">
      <c r="B70" s="1517"/>
      <c r="C70" s="1518"/>
      <c r="D70" s="1518"/>
      <c r="E70" s="1518"/>
      <c r="F70" s="1518"/>
      <c r="G70" s="1518"/>
      <c r="H70" s="1518"/>
      <c r="I70" s="1518"/>
      <c r="J70" s="1518"/>
      <c r="K70" s="1518"/>
      <c r="L70" s="1518"/>
      <c r="M70" s="1518"/>
      <c r="N70" s="1518"/>
      <c r="O70" s="1518"/>
      <c r="P70" s="1518"/>
      <c r="Q70" s="1518"/>
      <c r="R70" s="1518"/>
      <c r="S70" s="1518"/>
      <c r="T70" s="1518"/>
      <c r="U70" s="1518"/>
      <c r="V70" s="1518"/>
      <c r="W70" s="1518"/>
      <c r="X70" s="1519"/>
    </row>
    <row r="71" spans="2:25" ht="17.45" customHeight="1" thickTop="1" thickBot="1" x14ac:dyDescent="0.3">
      <c r="B71" s="1564"/>
      <c r="C71" s="1564"/>
      <c r="D71" s="1564"/>
      <c r="E71" s="1564"/>
      <c r="F71" s="1564"/>
      <c r="G71" s="1564"/>
      <c r="H71" s="1564"/>
      <c r="I71" s="1564"/>
      <c r="J71" s="1564"/>
      <c r="K71" s="1564"/>
      <c r="L71" s="1564"/>
      <c r="M71" s="1564"/>
      <c r="N71" s="1564"/>
      <c r="O71" s="1564"/>
      <c r="P71" s="1564"/>
      <c r="Q71" s="1564"/>
      <c r="R71" s="1564"/>
      <c r="S71" s="1564"/>
      <c r="T71" s="1564"/>
      <c r="U71" s="1564"/>
      <c r="V71" s="1564"/>
      <c r="W71" s="1564"/>
      <c r="X71" s="1564"/>
    </row>
    <row r="72" spans="2:25" ht="38.25" customHeight="1" thickBot="1" x14ac:dyDescent="0.3">
      <c r="C72" s="452" t="s">
        <v>1832</v>
      </c>
      <c r="D72" s="453" t="s">
        <v>1833</v>
      </c>
      <c r="E72" s="453" t="s">
        <v>1834</v>
      </c>
      <c r="F72" s="453" t="s">
        <v>1835</v>
      </c>
      <c r="G72" s="1603"/>
      <c r="H72" s="1603"/>
      <c r="I72" s="1603"/>
      <c r="J72" s="1603"/>
      <c r="K72" s="1604"/>
    </row>
    <row r="73" spans="2:25" ht="24" x14ac:dyDescent="0.35">
      <c r="C73" s="454" t="s">
        <v>1836</v>
      </c>
      <c r="D73" s="455">
        <v>0.7</v>
      </c>
      <c r="E73" s="456" t="str">
        <f>IF(SUM(F73:F74)=0,"",F73/SUM(F73:F74))</f>
        <v/>
      </c>
      <c r="F73" s="457">
        <f>SUM(U36:U50)</f>
        <v>0</v>
      </c>
      <c r="G73" s="1605" t="str">
        <f>IF(SUM(F73:F74)=0,"",IF(AND(E73&lt;D73+0.03,E73&gt;D73-0.03),"Balanced","Unbalanced"))</f>
        <v/>
      </c>
      <c r="H73" s="1606"/>
      <c r="I73" s="1606"/>
      <c r="J73" s="1606"/>
      <c r="K73" s="1607"/>
    </row>
    <row r="74" spans="2:25" ht="21.75" thickBot="1" x14ac:dyDescent="0.4">
      <c r="C74" s="458" t="s">
        <v>1837</v>
      </c>
      <c r="D74" s="459">
        <v>0.3</v>
      </c>
      <c r="E74" s="460" t="str">
        <f>IF(SUM(F73:F74)=0,"",F74/SUM(F73:F74))</f>
        <v/>
      </c>
      <c r="F74" s="461">
        <f>SUM(U52:U66)</f>
        <v>0</v>
      </c>
      <c r="G74" s="1632" t="str">
        <f>IF(G73="","",IF(AND(G73="Unbalanced",E73&lt;D73-0.03),"Increase White Meat or decrease Dark Meat",IF(AND(G73="Unbalanced",E73&gt;D73+0.03),"Increase Dark Meat or decrease White Meat","")))</f>
        <v/>
      </c>
      <c r="H74" s="1633"/>
      <c r="I74" s="1633"/>
      <c r="J74" s="1633"/>
      <c r="K74" s="1634"/>
    </row>
    <row r="75" spans="2:25" x14ac:dyDescent="0.25">
      <c r="G75" s="462"/>
      <c r="H75" s="462"/>
      <c r="I75" s="462"/>
      <c r="J75" s="463"/>
      <c r="K75" s="462"/>
      <c r="L75" s="462"/>
    </row>
    <row r="76" spans="2:25" x14ac:dyDescent="0.25">
      <c r="C76" s="464"/>
      <c r="E76" s="29"/>
      <c r="F76" s="465"/>
      <c r="G76" s="462"/>
      <c r="H76" s="466" t="str">
        <f>IF(G73&lt;&gt;"Unbalanced","","lbs needed to balance:")</f>
        <v/>
      </c>
      <c r="I76" s="462" t="str">
        <f>IF(G73&lt;&gt;"Unbalanced","","White meat")</f>
        <v/>
      </c>
      <c r="J76" s="28" t="str">
        <f>IF(G73&lt;&gt;"Unbalanced","",((D73/D74)*F74)-F73)</f>
        <v/>
      </c>
      <c r="K76" s="467" t="str">
        <f>IF(G73&lt;&gt;"Unbalanced","","lbs")</f>
        <v/>
      </c>
      <c r="L76" s="462"/>
    </row>
    <row r="77" spans="2:25" x14ac:dyDescent="0.25">
      <c r="E77" s="29"/>
      <c r="F77" s="465"/>
      <c r="G77" s="462"/>
      <c r="H77" s="462"/>
      <c r="I77" s="462" t="str">
        <f>IF(G73&lt;&gt;"Unbalanced","","Dark meat")</f>
        <v/>
      </c>
      <c r="J77" s="28" t="str">
        <f>IF(G73&lt;&gt;"Unbalanced","",((D74/D73)*F73)-F74)</f>
        <v/>
      </c>
      <c r="K77" s="467" t="str">
        <f>IF(G73&lt;&gt;"Unbalanced","","lbs")</f>
        <v/>
      </c>
      <c r="L77" s="462"/>
    </row>
    <row r="78" spans="2:25" x14ac:dyDescent="0.25">
      <c r="G78" s="462"/>
      <c r="H78" s="462"/>
      <c r="I78" s="462"/>
      <c r="J78" s="463"/>
      <c r="K78" s="462"/>
      <c r="L78" s="462"/>
    </row>
    <row r="79" spans="2:25" ht="15.75" thickBot="1" x14ac:dyDescent="0.3">
      <c r="G79" s="462"/>
      <c r="H79" s="462"/>
      <c r="I79" s="462"/>
      <c r="J79" s="463"/>
      <c r="K79" s="462"/>
      <c r="L79" s="462"/>
    </row>
    <row r="80" spans="2:25" ht="24" x14ac:dyDescent="0.4">
      <c r="C80" s="1546" t="s">
        <v>1744</v>
      </c>
      <c r="D80" s="1547"/>
      <c r="E80" s="1547"/>
      <c r="F80" s="1547"/>
      <c r="G80" s="1548"/>
      <c r="H80" s="462"/>
      <c r="I80" s="462"/>
      <c r="J80" s="463"/>
      <c r="K80" s="462"/>
      <c r="L80" s="462"/>
    </row>
    <row r="81" spans="3:12" x14ac:dyDescent="0.25">
      <c r="C81" s="1552"/>
      <c r="D81" s="1553"/>
      <c r="E81" s="1553"/>
      <c r="F81" s="1553"/>
      <c r="G81" s="1554"/>
      <c r="H81" s="462"/>
      <c r="I81" s="462"/>
      <c r="J81" s="463"/>
      <c r="K81" s="462"/>
      <c r="L81" s="462"/>
    </row>
    <row r="82" spans="3:12" x14ac:dyDescent="0.25">
      <c r="C82" s="1552"/>
      <c r="D82" s="1553"/>
      <c r="E82" s="1553"/>
      <c r="F82" s="1553"/>
      <c r="G82" s="1554"/>
      <c r="H82" s="462"/>
      <c r="I82" s="462"/>
      <c r="J82" s="463"/>
      <c r="K82" s="462"/>
      <c r="L82" s="462"/>
    </row>
    <row r="83" spans="3:12" x14ac:dyDescent="0.25">
      <c r="C83" s="1552"/>
      <c r="D83" s="1553"/>
      <c r="E83" s="1553"/>
      <c r="F83" s="1553"/>
      <c r="G83" s="1554"/>
      <c r="H83" s="462"/>
      <c r="I83" s="462"/>
      <c r="J83" s="463"/>
      <c r="K83" s="462"/>
      <c r="L83" s="462"/>
    </row>
    <row r="84" spans="3:12" ht="15.75" thickBot="1" x14ac:dyDescent="0.3">
      <c r="C84" s="1555"/>
      <c r="D84" s="1556"/>
      <c r="E84" s="1556"/>
      <c r="F84" s="1556"/>
      <c r="G84" s="1557"/>
      <c r="H84" s="462"/>
      <c r="I84" s="462"/>
      <c r="J84" s="463"/>
      <c r="K84" s="462"/>
      <c r="L84" s="462"/>
    </row>
    <row r="85" spans="3:12" x14ac:dyDescent="0.25">
      <c r="G85" s="462"/>
      <c r="H85" s="462"/>
      <c r="I85" s="462"/>
      <c r="J85" s="463"/>
      <c r="K85" s="462"/>
      <c r="L85" s="462"/>
    </row>
    <row r="86" spans="3:12" x14ac:dyDescent="0.25">
      <c r="G86" s="468"/>
      <c r="H86" s="468"/>
      <c r="I86" s="468"/>
      <c r="J86" s="469"/>
      <c r="K86" s="468"/>
    </row>
    <row r="87" spans="3:12" x14ac:dyDescent="0.25">
      <c r="G87" s="468"/>
      <c r="H87" s="468"/>
      <c r="I87" s="468"/>
      <c r="J87" s="469"/>
      <c r="K87" s="468"/>
    </row>
  </sheetData>
  <sheetProtection formatCells="0" formatColumns="0" formatRows="0" insertColumns="0" insertRows="0" insertHyperlinks="0" deleteRows="0" sort="0" autoFilter="0"/>
  <mergeCells count="39">
    <mergeCell ref="A1:Y1"/>
    <mergeCell ref="W36:X50"/>
    <mergeCell ref="N4:P4"/>
    <mergeCell ref="B5:X5"/>
    <mergeCell ref="B6:X6"/>
    <mergeCell ref="B7:J7"/>
    <mergeCell ref="L7:N7"/>
    <mergeCell ref="O7:R7"/>
    <mergeCell ref="T7:X7"/>
    <mergeCell ref="L9:Q9"/>
    <mergeCell ref="S9:X9"/>
    <mergeCell ref="S8:X8"/>
    <mergeCell ref="E9:J9"/>
    <mergeCell ref="C80:G80"/>
    <mergeCell ref="C81:G84"/>
    <mergeCell ref="B2:P2"/>
    <mergeCell ref="Q2:X4"/>
    <mergeCell ref="B3:P3"/>
    <mergeCell ref="B4:C4"/>
    <mergeCell ref="D4:J4"/>
    <mergeCell ref="K4:M4"/>
    <mergeCell ref="B10:X10"/>
    <mergeCell ref="B11:X11"/>
    <mergeCell ref="B14:X14"/>
    <mergeCell ref="W15:X34"/>
    <mergeCell ref="B35:X35"/>
    <mergeCell ref="B8:B9"/>
    <mergeCell ref="E8:J8"/>
    <mergeCell ref="L8:Q8"/>
    <mergeCell ref="B71:X71"/>
    <mergeCell ref="G72:K72"/>
    <mergeCell ref="G73:K73"/>
    <mergeCell ref="G74:K74"/>
    <mergeCell ref="B51:X51"/>
    <mergeCell ref="W52:X66"/>
    <mergeCell ref="B67:Q68"/>
    <mergeCell ref="R67:X68"/>
    <mergeCell ref="B70:Q70"/>
    <mergeCell ref="R70:X70"/>
  </mergeCells>
  <conditionalFormatting sqref="B2:B1048576">
    <cfRule type="duplicateValues" dxfId="7" priority="1"/>
  </conditionalFormatting>
  <conditionalFormatting sqref="G73:K74">
    <cfRule type="expression" dxfId="6" priority="2">
      <formula>$G$73="Unbalanced"</formula>
    </cfRule>
    <cfRule type="expression" dxfId="5" priority="3">
      <formula>$G$73="Balanced"</formula>
    </cfRule>
  </conditionalFormatting>
  <pageMargins left="0.2" right="0.2" top="0.25" bottom="0.25" header="0" footer="0"/>
  <pageSetup scale="27" fitToHeight="2"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99C39-EAF4-440C-898B-A0EB4731E7CF}">
  <sheetPr codeName="Sheet90">
    <pageSetUpPr fitToPage="1"/>
  </sheetPr>
  <dimension ref="A1:Y27"/>
  <sheetViews>
    <sheetView showGridLines="0" zoomScale="60" zoomScaleNormal="60" workbookViewId="0">
      <selection activeCell="A10" sqref="A10:XFD13"/>
    </sheetView>
  </sheetViews>
  <sheetFormatPr defaultColWidth="9.140625" defaultRowHeight="15" x14ac:dyDescent="0.25"/>
  <cols>
    <col min="1" max="1" width="3.42578125" style="58" customWidth="1"/>
    <col min="2" max="2" width="18.42578125" style="58" bestFit="1"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3.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t="s">
        <v>1807</v>
      </c>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100193</v>
      </c>
      <c r="L7" s="1542" t="s">
        <v>1681</v>
      </c>
      <c r="M7" s="1542"/>
      <c r="N7" s="1542"/>
      <c r="O7" s="1543" t="s">
        <v>3151</v>
      </c>
      <c r="P7" s="1578"/>
      <c r="Q7" s="1578"/>
      <c r="R7" s="1578"/>
      <c r="S7" s="578">
        <v>1.4172</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SUM(U15:U17)</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SUM(K15:K49)</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32.25" customHeight="1" x14ac:dyDescent="0.25">
      <c r="B15" s="590">
        <v>10000013717</v>
      </c>
      <c r="C15" s="591" t="s">
        <v>3152</v>
      </c>
      <c r="D15" s="559">
        <v>2</v>
      </c>
      <c r="E15" s="560">
        <v>0</v>
      </c>
      <c r="F15" s="560" t="s">
        <v>1747</v>
      </c>
      <c r="G15" s="561">
        <v>20.309999999999999</v>
      </c>
      <c r="H15" s="560">
        <v>100</v>
      </c>
      <c r="I15" s="561">
        <v>12.35</v>
      </c>
      <c r="J15" s="580">
        <f t="shared" ref="J15:J17" si="1">$S$7*I15</f>
        <v>17.502420000000001</v>
      </c>
      <c r="K15" s="993"/>
      <c r="L15" s="979"/>
      <c r="M15" s="979"/>
      <c r="N15" s="979"/>
      <c r="O15" s="979"/>
      <c r="P15" s="979"/>
      <c r="Q15" s="979"/>
      <c r="R15" s="979"/>
      <c r="S15" s="994"/>
      <c r="T15" s="54">
        <f t="shared" ref="T15:T17" si="2">SUM(K15:S15)</f>
        <v>0</v>
      </c>
      <c r="U15" s="3">
        <f t="shared" ref="U15:U17" si="3">T15*I15</f>
        <v>0</v>
      </c>
      <c r="V15" s="328">
        <f t="shared" ref="V15:V17" si="4">U15*$S$7</f>
        <v>0</v>
      </c>
      <c r="W15" s="1572" t="s">
        <v>1695</v>
      </c>
      <c r="X15" s="1573"/>
    </row>
    <row r="16" spans="1:25" ht="18.75" x14ac:dyDescent="0.25">
      <c r="B16" s="592">
        <v>10000016904</v>
      </c>
      <c r="C16" s="570" t="s">
        <v>3153</v>
      </c>
      <c r="D16" s="565">
        <v>2</v>
      </c>
      <c r="E16" s="566">
        <v>1</v>
      </c>
      <c r="F16" s="566" t="s">
        <v>1747</v>
      </c>
      <c r="G16" s="567">
        <v>20.45</v>
      </c>
      <c r="H16" s="566">
        <v>85</v>
      </c>
      <c r="I16" s="567">
        <v>17.37</v>
      </c>
      <c r="J16" s="568">
        <f t="shared" si="1"/>
        <v>24.616764000000003</v>
      </c>
      <c r="K16" s="995"/>
      <c r="L16" s="964"/>
      <c r="M16" s="964"/>
      <c r="N16" s="964"/>
      <c r="O16" s="964"/>
      <c r="P16" s="964"/>
      <c r="Q16" s="964"/>
      <c r="R16" s="964"/>
      <c r="S16" s="996"/>
      <c r="T16" s="55">
        <f t="shared" si="2"/>
        <v>0</v>
      </c>
      <c r="U16" s="2">
        <f t="shared" si="3"/>
        <v>0</v>
      </c>
      <c r="V16" s="13">
        <f t="shared" si="4"/>
        <v>0</v>
      </c>
      <c r="W16" s="1574"/>
      <c r="X16" s="1575"/>
    </row>
    <row r="17" spans="2:24" ht="34.5" customHeight="1" thickBot="1" x14ac:dyDescent="0.3">
      <c r="B17" s="594">
        <v>10000029467</v>
      </c>
      <c r="C17" s="572" t="s">
        <v>3154</v>
      </c>
      <c r="D17" s="573">
        <v>1</v>
      </c>
      <c r="E17" s="574">
        <v>0</v>
      </c>
      <c r="F17" s="574" t="s">
        <v>1747</v>
      </c>
      <c r="G17" s="576">
        <v>18.75</v>
      </c>
      <c r="H17" s="574">
        <v>250</v>
      </c>
      <c r="I17" s="576">
        <v>22.83</v>
      </c>
      <c r="J17" s="577">
        <f t="shared" si="1"/>
        <v>32.354675999999998</v>
      </c>
      <c r="K17" s="997"/>
      <c r="L17" s="998"/>
      <c r="M17" s="998"/>
      <c r="N17" s="998"/>
      <c r="O17" s="998"/>
      <c r="P17" s="998"/>
      <c r="Q17" s="998"/>
      <c r="R17" s="998"/>
      <c r="S17" s="999"/>
      <c r="T17" s="56">
        <f t="shared" si="2"/>
        <v>0</v>
      </c>
      <c r="U17" s="1">
        <f t="shared" si="3"/>
        <v>0</v>
      </c>
      <c r="V17" s="329">
        <f t="shared" si="4"/>
        <v>0</v>
      </c>
      <c r="W17" s="1576"/>
      <c r="X17" s="1577"/>
    </row>
    <row r="18" spans="2:24" ht="23.85" customHeight="1" x14ac:dyDescent="0.25">
      <c r="B18" s="1514" t="s">
        <v>1743</v>
      </c>
      <c r="C18" s="1515"/>
      <c r="D18" s="1515"/>
      <c r="E18" s="1515"/>
      <c r="F18" s="1515"/>
      <c r="G18" s="1515"/>
      <c r="H18" s="1515"/>
      <c r="I18" s="1515"/>
      <c r="J18" s="1515"/>
      <c r="K18" s="1515"/>
      <c r="L18" s="1515"/>
      <c r="M18" s="1515"/>
      <c r="N18" s="1515"/>
      <c r="O18" s="1515"/>
      <c r="P18" s="1515"/>
      <c r="Q18" s="1515"/>
      <c r="R18" s="1515"/>
      <c r="S18" s="1515"/>
      <c r="T18" s="1515"/>
      <c r="U18" s="1515"/>
      <c r="V18" s="1515"/>
      <c r="W18" s="1515"/>
      <c r="X18" s="1516"/>
    </row>
    <row r="19" spans="2:24" ht="23.85" customHeight="1" x14ac:dyDescent="0.25">
      <c r="B19" s="1514"/>
      <c r="C19" s="1515"/>
      <c r="D19" s="1515"/>
      <c r="E19" s="1515"/>
      <c r="F19" s="1515"/>
      <c r="G19" s="1515"/>
      <c r="H19" s="1515"/>
      <c r="I19" s="1515"/>
      <c r="J19" s="1515"/>
      <c r="K19" s="1515"/>
      <c r="L19" s="1515"/>
      <c r="M19" s="1515"/>
      <c r="N19" s="1515"/>
      <c r="O19" s="1515"/>
      <c r="P19" s="1515"/>
      <c r="Q19" s="1515"/>
      <c r="R19" s="1515"/>
      <c r="S19" s="1515"/>
      <c r="T19" s="1515"/>
      <c r="U19" s="1515"/>
      <c r="V19" s="1515"/>
      <c r="W19" s="1515"/>
      <c r="X19" s="1516"/>
    </row>
    <row r="20" spans="2:24" ht="0.75" customHeight="1" x14ac:dyDescent="0.25">
      <c r="B20" s="1514"/>
      <c r="C20" s="1515"/>
      <c r="D20" s="1515"/>
      <c r="E20" s="1515"/>
      <c r="F20" s="1515"/>
      <c r="G20" s="1515"/>
      <c r="H20" s="1515"/>
      <c r="I20" s="1515"/>
      <c r="J20" s="1515"/>
      <c r="K20" s="1515"/>
      <c r="L20" s="1515"/>
      <c r="M20" s="1515"/>
      <c r="N20" s="1515"/>
      <c r="O20" s="1515"/>
      <c r="P20" s="1515"/>
      <c r="Q20" s="1515"/>
      <c r="R20" s="1515"/>
      <c r="S20" s="1515"/>
      <c r="T20" s="1515"/>
      <c r="U20" s="1515"/>
      <c r="V20" s="1515"/>
      <c r="W20" s="1515"/>
      <c r="X20" s="1516"/>
    </row>
    <row r="21" spans="2:24" ht="33.75" customHeight="1" thickBot="1" x14ac:dyDescent="0.3">
      <c r="B21" s="1517"/>
      <c r="C21" s="1518"/>
      <c r="D21" s="1518"/>
      <c r="E21" s="1518"/>
      <c r="F21" s="1518"/>
      <c r="G21" s="1518"/>
      <c r="H21" s="1518"/>
      <c r="I21" s="1518"/>
      <c r="J21" s="1518"/>
      <c r="K21" s="1518"/>
      <c r="L21" s="1518"/>
      <c r="M21" s="1518"/>
      <c r="N21" s="1518"/>
      <c r="O21" s="1518"/>
      <c r="P21" s="1518"/>
      <c r="Q21" s="1518"/>
      <c r="R21" s="1518"/>
      <c r="S21" s="1518"/>
      <c r="T21" s="1518"/>
      <c r="U21" s="1518"/>
      <c r="V21" s="1518"/>
      <c r="W21" s="1518"/>
      <c r="X21" s="1519"/>
    </row>
    <row r="22" spans="2:24" ht="58.5" customHeight="1" thickTop="1" thickBot="1" x14ac:dyDescent="0.3">
      <c r="B22" s="1564"/>
      <c r="C22" s="1564"/>
      <c r="D22" s="1564"/>
      <c r="E22" s="1564"/>
      <c r="F22" s="1564"/>
      <c r="G22" s="1564"/>
      <c r="H22" s="1564"/>
      <c r="I22" s="1564"/>
      <c r="J22" s="1564"/>
      <c r="K22" s="1564"/>
      <c r="L22" s="1564"/>
      <c r="M22" s="1564"/>
      <c r="N22" s="1564"/>
      <c r="O22" s="1564"/>
      <c r="P22" s="1564"/>
      <c r="Q22" s="1564"/>
      <c r="R22" s="1564"/>
      <c r="S22" s="1564"/>
      <c r="T22" s="1564"/>
      <c r="U22" s="1564"/>
      <c r="V22" s="1564"/>
      <c r="W22" s="1564"/>
      <c r="X22" s="1564"/>
    </row>
    <row r="23" spans="2:24" ht="24" x14ac:dyDescent="0.4">
      <c r="C23" s="1546" t="s">
        <v>1744</v>
      </c>
      <c r="D23" s="1547"/>
      <c r="E23" s="1547"/>
      <c r="F23" s="1547"/>
      <c r="G23" s="1548"/>
    </row>
    <row r="24" spans="2:24" x14ac:dyDescent="0.25">
      <c r="C24" s="1549"/>
      <c r="D24" s="1550"/>
      <c r="E24" s="1550"/>
      <c r="F24" s="1550"/>
      <c r="G24" s="1551"/>
    </row>
    <row r="25" spans="2:24" x14ac:dyDescent="0.25">
      <c r="C25" s="1552"/>
      <c r="D25" s="1553"/>
      <c r="E25" s="1553"/>
      <c r="F25" s="1553"/>
      <c r="G25" s="1554"/>
    </row>
    <row r="26" spans="2:24" x14ac:dyDescent="0.25">
      <c r="C26" s="1552"/>
      <c r="D26" s="1553"/>
      <c r="E26" s="1553"/>
      <c r="F26" s="1553"/>
      <c r="G26" s="1554"/>
    </row>
    <row r="27" spans="2:24" ht="15.75" thickBot="1" x14ac:dyDescent="0.3">
      <c r="C27" s="1555"/>
      <c r="D27" s="1556"/>
      <c r="E27" s="1556"/>
      <c r="F27" s="1556"/>
      <c r="G27" s="1557"/>
    </row>
  </sheetData>
  <sheetProtection formatCells="0" formatColumns="0" formatRows="0" insertColumns="0" insertRows="0" insertHyperlinks="0" deleteRows="0" sort="0" autoFilter="0"/>
  <mergeCells count="29">
    <mergeCell ref="A1:Y1"/>
    <mergeCell ref="C23:G23"/>
    <mergeCell ref="C24:G27"/>
    <mergeCell ref="B10:X10"/>
    <mergeCell ref="B11:X11"/>
    <mergeCell ref="W15:X17"/>
    <mergeCell ref="B18:X19"/>
    <mergeCell ref="B20:X21"/>
    <mergeCell ref="B22:X22"/>
    <mergeCell ref="B8:B9"/>
    <mergeCell ref="E8:J8"/>
    <mergeCell ref="L8:Q8"/>
    <mergeCell ref="S8:X8"/>
    <mergeCell ref="E9:J9"/>
    <mergeCell ref="L9:Q9"/>
    <mergeCell ref="S9:X9"/>
    <mergeCell ref="B5:X5"/>
    <mergeCell ref="B6:X6"/>
    <mergeCell ref="B7:J7"/>
    <mergeCell ref="L7:N7"/>
    <mergeCell ref="O7:R7"/>
    <mergeCell ref="T7:X7"/>
    <mergeCell ref="B2:P2"/>
    <mergeCell ref="Q2:X4"/>
    <mergeCell ref="B3:P3"/>
    <mergeCell ref="B4:C4"/>
    <mergeCell ref="D4:J4"/>
    <mergeCell ref="K4:M4"/>
    <mergeCell ref="N4:P4"/>
  </mergeCells>
  <conditionalFormatting sqref="B2:B1048576">
    <cfRule type="duplicateValues" dxfId="4" priority="1"/>
  </conditionalFormatting>
  <pageMargins left="0.25" right="0.25" top="0.75" bottom="0.75" header="0.3" footer="0.3"/>
  <pageSetup scale="3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F2B0-B0DE-4695-B234-BE57FBDD55AE}">
  <sheetPr>
    <pageSetUpPr fitToPage="1"/>
  </sheetPr>
  <dimension ref="A1:Y42"/>
  <sheetViews>
    <sheetView showGridLines="0" topLeftCell="A17" zoomScale="60" zoomScaleNormal="60" workbookViewId="0">
      <selection activeCell="A10" sqref="A10:XFD13"/>
    </sheetView>
  </sheetViews>
  <sheetFormatPr defaultColWidth="9.140625" defaultRowHeight="15" x14ac:dyDescent="0.25"/>
  <cols>
    <col min="1" max="1" width="3.42578125" style="58" customWidth="1"/>
    <col min="2" max="2" width="17" style="58" bestFit="1"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38.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9"/>
    </row>
    <row r="2" spans="1:25" ht="43.5" customHeight="1" thickTop="1" thickBot="1" x14ac:dyDescent="0.3">
      <c r="B2" s="1558" t="s">
        <v>1730</v>
      </c>
      <c r="C2" s="1559"/>
      <c r="D2" s="1559"/>
      <c r="E2" s="1559"/>
      <c r="F2" s="1559"/>
      <c r="G2" s="1559"/>
      <c r="H2" s="1559"/>
      <c r="I2" s="1559"/>
      <c r="J2" s="1559"/>
      <c r="K2" s="1559"/>
      <c r="L2" s="1559"/>
      <c r="M2" s="1559"/>
      <c r="N2" s="1559"/>
      <c r="O2" s="1559"/>
      <c r="P2" s="1559"/>
      <c r="Q2" s="1498"/>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110244</v>
      </c>
      <c r="L7" s="1542" t="s">
        <v>1681</v>
      </c>
      <c r="M7" s="1542"/>
      <c r="N7" s="1542"/>
      <c r="O7" s="1543" t="s">
        <v>1731</v>
      </c>
      <c r="P7" s="1544"/>
      <c r="Q7" s="1544"/>
      <c r="R7" s="1544"/>
      <c r="S7" s="578">
        <v>1.8265</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SUM(U15:U32)</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7"/>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SUM(K15:K64)</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x14ac:dyDescent="0.25">
      <c r="B15" s="579" t="s">
        <v>1692</v>
      </c>
      <c r="C15" s="558" t="s">
        <v>1693</v>
      </c>
      <c r="D15" s="559">
        <v>2</v>
      </c>
      <c r="E15" s="560">
        <v>2</v>
      </c>
      <c r="F15" s="560" t="s">
        <v>1694</v>
      </c>
      <c r="G15" s="561">
        <v>21.38</v>
      </c>
      <c r="H15" s="560">
        <v>72</v>
      </c>
      <c r="I15" s="561">
        <v>9</v>
      </c>
      <c r="J15" s="580">
        <f t="shared" ref="J15:J32" si="1">$S$7*I15</f>
        <v>16.438500000000001</v>
      </c>
      <c r="K15" s="993"/>
      <c r="L15" s="979"/>
      <c r="M15" s="979"/>
      <c r="N15" s="979"/>
      <c r="O15" s="979"/>
      <c r="P15" s="979"/>
      <c r="Q15" s="979"/>
      <c r="R15" s="979"/>
      <c r="S15" s="994"/>
      <c r="T15" s="54">
        <f t="shared" ref="T15:T32" si="2">SUM(K15:S15)</f>
        <v>0</v>
      </c>
      <c r="U15" s="3">
        <f t="shared" ref="U15:U32" si="3">T15*I15</f>
        <v>0</v>
      </c>
      <c r="V15" s="1143">
        <f t="shared" ref="V15:V32" si="4">U15*$S$7</f>
        <v>0</v>
      </c>
      <c r="W15" s="1531" t="s">
        <v>1695</v>
      </c>
      <c r="X15" s="1532"/>
    </row>
    <row r="16" spans="1:25" ht="19.5" customHeight="1" x14ac:dyDescent="0.25">
      <c r="B16" s="581" t="s">
        <v>1696</v>
      </c>
      <c r="C16" s="564" t="s">
        <v>1697</v>
      </c>
      <c r="D16" s="565">
        <v>2</v>
      </c>
      <c r="E16" s="566">
        <v>2</v>
      </c>
      <c r="F16" s="566" t="s">
        <v>1694</v>
      </c>
      <c r="G16" s="567">
        <v>21.85</v>
      </c>
      <c r="H16" s="566">
        <v>72</v>
      </c>
      <c r="I16" s="567">
        <v>7.88</v>
      </c>
      <c r="J16" s="568">
        <f t="shared" si="1"/>
        <v>14.39282</v>
      </c>
      <c r="K16" s="995"/>
      <c r="L16" s="964"/>
      <c r="M16" s="964"/>
      <c r="N16" s="964"/>
      <c r="O16" s="964"/>
      <c r="P16" s="964"/>
      <c r="Q16" s="964"/>
      <c r="R16" s="964"/>
      <c r="S16" s="996"/>
      <c r="T16" s="55">
        <f t="shared" si="2"/>
        <v>0</v>
      </c>
      <c r="U16" s="2">
        <f t="shared" si="3"/>
        <v>0</v>
      </c>
      <c r="V16" s="1144">
        <f t="shared" si="4"/>
        <v>0</v>
      </c>
      <c r="W16" s="1533"/>
      <c r="X16" s="1534"/>
    </row>
    <row r="17" spans="2:24" ht="19.5" customHeight="1" x14ac:dyDescent="0.25">
      <c r="B17" s="581" t="s">
        <v>1698</v>
      </c>
      <c r="C17" s="564" t="s">
        <v>1699</v>
      </c>
      <c r="D17" s="565">
        <v>2</v>
      </c>
      <c r="E17" s="566">
        <v>2</v>
      </c>
      <c r="F17" s="566" t="s">
        <v>1694</v>
      </c>
      <c r="G17" s="567">
        <v>22.22</v>
      </c>
      <c r="H17" s="566">
        <v>72</v>
      </c>
      <c r="I17" s="567">
        <v>7.03</v>
      </c>
      <c r="J17" s="568">
        <f t="shared" si="1"/>
        <v>12.840295000000001</v>
      </c>
      <c r="K17" s="995"/>
      <c r="L17" s="964"/>
      <c r="M17" s="964"/>
      <c r="N17" s="964"/>
      <c r="O17" s="964"/>
      <c r="P17" s="964"/>
      <c r="Q17" s="964"/>
      <c r="R17" s="964"/>
      <c r="S17" s="996"/>
      <c r="T17" s="55">
        <f t="shared" si="2"/>
        <v>0</v>
      </c>
      <c r="U17" s="2">
        <f t="shared" si="3"/>
        <v>0</v>
      </c>
      <c r="V17" s="1144">
        <f t="shared" si="4"/>
        <v>0</v>
      </c>
      <c r="W17" s="1533"/>
      <c r="X17" s="1534"/>
    </row>
    <row r="18" spans="2:24" ht="19.5" customHeight="1" x14ac:dyDescent="0.25">
      <c r="B18" s="581" t="s">
        <v>1700</v>
      </c>
      <c r="C18" s="564" t="s">
        <v>1701</v>
      </c>
      <c r="D18" s="565">
        <v>2</v>
      </c>
      <c r="E18" s="566">
        <v>2</v>
      </c>
      <c r="F18" s="566" t="s">
        <v>1694</v>
      </c>
      <c r="G18" s="567">
        <v>23.91</v>
      </c>
      <c r="H18" s="566">
        <v>72</v>
      </c>
      <c r="I18" s="567">
        <v>9</v>
      </c>
      <c r="J18" s="568">
        <f t="shared" si="1"/>
        <v>16.438500000000001</v>
      </c>
      <c r="K18" s="995"/>
      <c r="L18" s="964"/>
      <c r="M18" s="964"/>
      <c r="N18" s="964"/>
      <c r="O18" s="964"/>
      <c r="P18" s="964"/>
      <c r="Q18" s="964"/>
      <c r="R18" s="964"/>
      <c r="S18" s="996"/>
      <c r="T18" s="55">
        <f t="shared" si="2"/>
        <v>0</v>
      </c>
      <c r="U18" s="2">
        <f t="shared" si="3"/>
        <v>0</v>
      </c>
      <c r="V18" s="1144">
        <f t="shared" si="4"/>
        <v>0</v>
      </c>
      <c r="W18" s="1533"/>
      <c r="X18" s="1534"/>
    </row>
    <row r="19" spans="2:24" ht="19.5" customHeight="1" x14ac:dyDescent="0.25">
      <c r="B19" s="581" t="s">
        <v>1702</v>
      </c>
      <c r="C19" s="564" t="s">
        <v>1703</v>
      </c>
      <c r="D19" s="565">
        <v>2</v>
      </c>
      <c r="E19" s="566">
        <v>2</v>
      </c>
      <c r="F19" s="566" t="s">
        <v>1694</v>
      </c>
      <c r="G19" s="567">
        <v>21.38</v>
      </c>
      <c r="H19" s="566">
        <v>72</v>
      </c>
      <c r="I19" s="567">
        <v>9</v>
      </c>
      <c r="J19" s="568">
        <f t="shared" si="1"/>
        <v>16.438500000000001</v>
      </c>
      <c r="K19" s="995"/>
      <c r="L19" s="964"/>
      <c r="M19" s="964"/>
      <c r="N19" s="964"/>
      <c r="O19" s="964"/>
      <c r="P19" s="964"/>
      <c r="Q19" s="964"/>
      <c r="R19" s="964"/>
      <c r="S19" s="996"/>
      <c r="T19" s="55">
        <f t="shared" si="2"/>
        <v>0</v>
      </c>
      <c r="U19" s="2">
        <f t="shared" si="3"/>
        <v>0</v>
      </c>
      <c r="V19" s="1144">
        <f t="shared" si="4"/>
        <v>0</v>
      </c>
      <c r="W19" s="1533"/>
      <c r="X19" s="1534"/>
    </row>
    <row r="20" spans="2:24" ht="19.5" customHeight="1" x14ac:dyDescent="0.25">
      <c r="B20" s="581" t="s">
        <v>1704</v>
      </c>
      <c r="C20" s="564" t="s">
        <v>1705</v>
      </c>
      <c r="D20" s="565">
        <v>2</v>
      </c>
      <c r="E20" s="566">
        <v>2</v>
      </c>
      <c r="F20" s="566" t="s">
        <v>1694</v>
      </c>
      <c r="G20" s="567">
        <v>21.85</v>
      </c>
      <c r="H20" s="566">
        <v>72</v>
      </c>
      <c r="I20" s="567">
        <v>7.88</v>
      </c>
      <c r="J20" s="568">
        <f t="shared" si="1"/>
        <v>14.39282</v>
      </c>
      <c r="K20" s="995"/>
      <c r="L20" s="964"/>
      <c r="M20" s="964"/>
      <c r="N20" s="964"/>
      <c r="O20" s="964"/>
      <c r="P20" s="964"/>
      <c r="Q20" s="964"/>
      <c r="R20" s="964"/>
      <c r="S20" s="996"/>
      <c r="T20" s="55">
        <f t="shared" si="2"/>
        <v>0</v>
      </c>
      <c r="U20" s="2">
        <f t="shared" si="3"/>
        <v>0</v>
      </c>
      <c r="V20" s="1144">
        <f t="shared" si="4"/>
        <v>0</v>
      </c>
      <c r="W20" s="1533"/>
      <c r="X20" s="1534"/>
    </row>
    <row r="21" spans="2:24" ht="19.5" customHeight="1" x14ac:dyDescent="0.25">
      <c r="B21" s="581" t="s">
        <v>1706</v>
      </c>
      <c r="C21" s="564" t="s">
        <v>1707</v>
      </c>
      <c r="D21" s="565">
        <v>2</v>
      </c>
      <c r="E21" s="566">
        <v>2</v>
      </c>
      <c r="F21" s="566" t="s">
        <v>1694</v>
      </c>
      <c r="G21" s="567">
        <v>22.98</v>
      </c>
      <c r="H21" s="566">
        <v>72</v>
      </c>
      <c r="I21" s="567">
        <v>9</v>
      </c>
      <c r="J21" s="568">
        <f t="shared" si="1"/>
        <v>16.438500000000001</v>
      </c>
      <c r="K21" s="995"/>
      <c r="L21" s="964"/>
      <c r="M21" s="964"/>
      <c r="N21" s="964"/>
      <c r="O21" s="964"/>
      <c r="P21" s="964"/>
      <c r="Q21" s="964"/>
      <c r="R21" s="964"/>
      <c r="S21" s="996"/>
      <c r="T21" s="55">
        <f t="shared" si="2"/>
        <v>0</v>
      </c>
      <c r="U21" s="2">
        <f t="shared" si="3"/>
        <v>0</v>
      </c>
      <c r="V21" s="1144">
        <f t="shared" si="4"/>
        <v>0</v>
      </c>
      <c r="W21" s="1533"/>
      <c r="X21" s="1534"/>
    </row>
    <row r="22" spans="2:24" ht="19.5" customHeight="1" x14ac:dyDescent="0.25">
      <c r="B22" s="581" t="s">
        <v>1708</v>
      </c>
      <c r="C22" s="564" t="s">
        <v>1709</v>
      </c>
      <c r="D22" s="565">
        <v>2</v>
      </c>
      <c r="E22" s="566">
        <v>2</v>
      </c>
      <c r="F22" s="566" t="s">
        <v>1694</v>
      </c>
      <c r="G22" s="567">
        <v>23.91</v>
      </c>
      <c r="H22" s="566">
        <v>72</v>
      </c>
      <c r="I22" s="567">
        <v>9</v>
      </c>
      <c r="J22" s="568">
        <f t="shared" si="1"/>
        <v>16.438500000000001</v>
      </c>
      <c r="K22" s="995"/>
      <c r="L22" s="964"/>
      <c r="M22" s="964"/>
      <c r="N22" s="964"/>
      <c r="O22" s="964"/>
      <c r="P22" s="964"/>
      <c r="Q22" s="964"/>
      <c r="R22" s="964"/>
      <c r="S22" s="996"/>
      <c r="T22" s="55">
        <f t="shared" si="2"/>
        <v>0</v>
      </c>
      <c r="U22" s="2">
        <f t="shared" si="3"/>
        <v>0</v>
      </c>
      <c r="V22" s="1144">
        <f t="shared" si="4"/>
        <v>0</v>
      </c>
      <c r="W22" s="1533"/>
      <c r="X22" s="1534"/>
    </row>
    <row r="23" spans="2:24" ht="19.5" customHeight="1" x14ac:dyDescent="0.25">
      <c r="B23" s="581" t="s">
        <v>1710</v>
      </c>
      <c r="C23" s="564" t="s">
        <v>1711</v>
      </c>
      <c r="D23" s="565">
        <v>2</v>
      </c>
      <c r="E23" s="566">
        <v>2</v>
      </c>
      <c r="F23" s="569" t="s">
        <v>1694</v>
      </c>
      <c r="G23" s="567">
        <v>35.25</v>
      </c>
      <c r="H23" s="566">
        <v>96</v>
      </c>
      <c r="I23" s="567">
        <v>12</v>
      </c>
      <c r="J23" s="568">
        <f t="shared" si="1"/>
        <v>21.917999999999999</v>
      </c>
      <c r="K23" s="995"/>
      <c r="L23" s="964"/>
      <c r="M23" s="964"/>
      <c r="N23" s="964"/>
      <c r="O23" s="964"/>
      <c r="P23" s="964"/>
      <c r="Q23" s="964"/>
      <c r="R23" s="964"/>
      <c r="S23" s="996"/>
      <c r="T23" s="55">
        <f t="shared" si="2"/>
        <v>0</v>
      </c>
      <c r="U23" s="2">
        <f t="shared" si="3"/>
        <v>0</v>
      </c>
      <c r="V23" s="1144">
        <f t="shared" si="4"/>
        <v>0</v>
      </c>
      <c r="W23" s="1533"/>
      <c r="X23" s="1534"/>
    </row>
    <row r="24" spans="2:24" ht="19.5" customHeight="1" x14ac:dyDescent="0.25">
      <c r="B24" s="581" t="s">
        <v>1712</v>
      </c>
      <c r="C24" s="564" t="s">
        <v>1713</v>
      </c>
      <c r="D24" s="565">
        <v>2</v>
      </c>
      <c r="E24" s="566">
        <v>2.5</v>
      </c>
      <c r="F24" s="566" t="s">
        <v>1694</v>
      </c>
      <c r="G24" s="567">
        <v>21.38</v>
      </c>
      <c r="H24" s="566">
        <v>60</v>
      </c>
      <c r="I24" s="567">
        <v>7.5</v>
      </c>
      <c r="J24" s="568">
        <f t="shared" si="1"/>
        <v>13.69875</v>
      </c>
      <c r="K24" s="995"/>
      <c r="L24" s="964"/>
      <c r="M24" s="964"/>
      <c r="N24" s="964"/>
      <c r="O24" s="964"/>
      <c r="P24" s="964"/>
      <c r="Q24" s="964"/>
      <c r="R24" s="964"/>
      <c r="S24" s="996"/>
      <c r="T24" s="55">
        <f t="shared" si="2"/>
        <v>0</v>
      </c>
      <c r="U24" s="2">
        <f t="shared" si="3"/>
        <v>0</v>
      </c>
      <c r="V24" s="1144">
        <f t="shared" si="4"/>
        <v>0</v>
      </c>
      <c r="W24" s="1533"/>
      <c r="X24" s="1534"/>
    </row>
    <row r="25" spans="2:24" ht="19.5" customHeight="1" x14ac:dyDescent="0.25">
      <c r="B25" s="581" t="s">
        <v>1714</v>
      </c>
      <c r="C25" s="564" t="s">
        <v>1715</v>
      </c>
      <c r="D25" s="565">
        <v>2</v>
      </c>
      <c r="E25" s="566">
        <v>2.5</v>
      </c>
      <c r="F25" s="566" t="s">
        <v>1694</v>
      </c>
      <c r="G25" s="567">
        <v>21.6</v>
      </c>
      <c r="H25" s="566">
        <v>60</v>
      </c>
      <c r="I25" s="567">
        <v>6.98</v>
      </c>
      <c r="J25" s="568">
        <f t="shared" si="1"/>
        <v>12.748970000000002</v>
      </c>
      <c r="K25" s="995"/>
      <c r="L25" s="964"/>
      <c r="M25" s="964"/>
      <c r="N25" s="964"/>
      <c r="O25" s="964"/>
      <c r="P25" s="964"/>
      <c r="Q25" s="964"/>
      <c r="R25" s="964"/>
      <c r="S25" s="996"/>
      <c r="T25" s="55">
        <f t="shared" si="2"/>
        <v>0</v>
      </c>
      <c r="U25" s="2">
        <f t="shared" si="3"/>
        <v>0</v>
      </c>
      <c r="V25" s="1144">
        <f t="shared" si="4"/>
        <v>0</v>
      </c>
      <c r="W25" s="1533"/>
      <c r="X25" s="1534"/>
    </row>
    <row r="26" spans="2:24" ht="19.5" customHeight="1" x14ac:dyDescent="0.25">
      <c r="B26" s="581" t="s">
        <v>1716</v>
      </c>
      <c r="C26" s="564" t="s">
        <v>1717</v>
      </c>
      <c r="D26" s="565">
        <v>2</v>
      </c>
      <c r="E26" s="566">
        <v>2.5</v>
      </c>
      <c r="F26" s="566" t="s">
        <v>1694</v>
      </c>
      <c r="G26" s="567">
        <v>22.13</v>
      </c>
      <c r="H26" s="566">
        <v>60</v>
      </c>
      <c r="I26" s="567">
        <v>7.5</v>
      </c>
      <c r="J26" s="568">
        <f t="shared" si="1"/>
        <v>13.69875</v>
      </c>
      <c r="K26" s="995"/>
      <c r="L26" s="964"/>
      <c r="M26" s="964"/>
      <c r="N26" s="964"/>
      <c r="O26" s="964"/>
      <c r="P26" s="964"/>
      <c r="Q26" s="964"/>
      <c r="R26" s="964"/>
      <c r="S26" s="996"/>
      <c r="T26" s="55">
        <f t="shared" si="2"/>
        <v>0</v>
      </c>
      <c r="U26" s="2">
        <f t="shared" si="3"/>
        <v>0</v>
      </c>
      <c r="V26" s="1144">
        <f t="shared" si="4"/>
        <v>0</v>
      </c>
      <c r="W26" s="1533"/>
      <c r="X26" s="1534"/>
    </row>
    <row r="27" spans="2:24" ht="19.5" customHeight="1" x14ac:dyDescent="0.25">
      <c r="B27" s="581" t="s">
        <v>1718</v>
      </c>
      <c r="C27" s="564" t="s">
        <v>1719</v>
      </c>
      <c r="D27" s="565">
        <v>2</v>
      </c>
      <c r="E27" s="566">
        <v>2</v>
      </c>
      <c r="F27" s="566" t="s">
        <v>1694</v>
      </c>
      <c r="G27" s="567">
        <v>19.88</v>
      </c>
      <c r="H27" s="566">
        <v>60</v>
      </c>
      <c r="I27" s="567">
        <v>7.5</v>
      </c>
      <c r="J27" s="568">
        <f t="shared" si="1"/>
        <v>13.69875</v>
      </c>
      <c r="K27" s="995"/>
      <c r="L27" s="964"/>
      <c r="M27" s="964"/>
      <c r="N27" s="964"/>
      <c r="O27" s="964"/>
      <c r="P27" s="964"/>
      <c r="Q27" s="964"/>
      <c r="R27" s="964"/>
      <c r="S27" s="996"/>
      <c r="T27" s="55">
        <f t="shared" si="2"/>
        <v>0</v>
      </c>
      <c r="U27" s="2">
        <f t="shared" si="3"/>
        <v>0</v>
      </c>
      <c r="V27" s="1144">
        <f t="shared" si="4"/>
        <v>0</v>
      </c>
      <c r="W27" s="1533"/>
      <c r="X27" s="1534"/>
    </row>
    <row r="28" spans="2:24" ht="19.5" customHeight="1" x14ac:dyDescent="0.25">
      <c r="B28" s="581" t="s">
        <v>1720</v>
      </c>
      <c r="C28" s="564" t="s">
        <v>1721</v>
      </c>
      <c r="D28" s="565">
        <v>2</v>
      </c>
      <c r="E28" s="566">
        <v>2</v>
      </c>
      <c r="F28" s="566" t="s">
        <v>1694</v>
      </c>
      <c r="G28" s="567">
        <v>20.440000000000001</v>
      </c>
      <c r="H28" s="566">
        <v>60</v>
      </c>
      <c r="I28" s="567">
        <v>6.98</v>
      </c>
      <c r="J28" s="568">
        <f t="shared" si="1"/>
        <v>12.748970000000002</v>
      </c>
      <c r="K28" s="995"/>
      <c r="L28" s="964"/>
      <c r="M28" s="964"/>
      <c r="N28" s="964"/>
      <c r="O28" s="964"/>
      <c r="P28" s="964"/>
      <c r="Q28" s="964"/>
      <c r="R28" s="964"/>
      <c r="S28" s="996"/>
      <c r="T28" s="55">
        <f t="shared" si="2"/>
        <v>0</v>
      </c>
      <c r="U28" s="2">
        <f t="shared" si="3"/>
        <v>0</v>
      </c>
      <c r="V28" s="1144">
        <f t="shared" si="4"/>
        <v>0</v>
      </c>
      <c r="W28" s="1533"/>
      <c r="X28" s="1534"/>
    </row>
    <row r="29" spans="2:24" ht="19.5" customHeight="1" x14ac:dyDescent="0.25">
      <c r="B29" s="581" t="s">
        <v>1722</v>
      </c>
      <c r="C29" s="564" t="s">
        <v>1723</v>
      </c>
      <c r="D29" s="565">
        <v>0.75</v>
      </c>
      <c r="E29" s="566">
        <v>2.5</v>
      </c>
      <c r="F29" s="566" t="s">
        <v>1694</v>
      </c>
      <c r="G29" s="567">
        <v>16.309999999999999</v>
      </c>
      <c r="H29" s="566">
        <v>60</v>
      </c>
      <c r="I29" s="567">
        <v>2.81</v>
      </c>
      <c r="J29" s="568">
        <f t="shared" si="1"/>
        <v>5.1324649999999998</v>
      </c>
      <c r="K29" s="995"/>
      <c r="L29" s="964"/>
      <c r="M29" s="964"/>
      <c r="N29" s="964"/>
      <c r="O29" s="964"/>
      <c r="P29" s="964"/>
      <c r="Q29" s="964"/>
      <c r="R29" s="964"/>
      <c r="S29" s="996"/>
      <c r="T29" s="55">
        <f t="shared" si="2"/>
        <v>0</v>
      </c>
      <c r="U29" s="2">
        <f t="shared" si="3"/>
        <v>0</v>
      </c>
      <c r="V29" s="1144">
        <f t="shared" si="4"/>
        <v>0</v>
      </c>
      <c r="W29" s="1533"/>
      <c r="X29" s="1534"/>
    </row>
    <row r="30" spans="2:24" ht="19.5" customHeight="1" x14ac:dyDescent="0.25">
      <c r="B30" s="581" t="s">
        <v>1724</v>
      </c>
      <c r="C30" s="564" t="s">
        <v>1725</v>
      </c>
      <c r="D30" s="565">
        <v>0.75</v>
      </c>
      <c r="E30" s="566">
        <v>2.5</v>
      </c>
      <c r="F30" s="566" t="s">
        <v>1694</v>
      </c>
      <c r="G30" s="567">
        <v>16.309999999999999</v>
      </c>
      <c r="H30" s="566">
        <v>60</v>
      </c>
      <c r="I30" s="567">
        <v>2.81</v>
      </c>
      <c r="J30" s="568">
        <f t="shared" si="1"/>
        <v>5.1324649999999998</v>
      </c>
      <c r="K30" s="995"/>
      <c r="L30" s="964"/>
      <c r="M30" s="964"/>
      <c r="N30" s="964"/>
      <c r="O30" s="964"/>
      <c r="P30" s="964"/>
      <c r="Q30" s="964"/>
      <c r="R30" s="964"/>
      <c r="S30" s="996"/>
      <c r="T30" s="55">
        <f t="shared" si="2"/>
        <v>0</v>
      </c>
      <c r="U30" s="2">
        <f t="shared" si="3"/>
        <v>0</v>
      </c>
      <c r="V30" s="1144">
        <f t="shared" si="4"/>
        <v>0</v>
      </c>
      <c r="W30" s="1533"/>
      <c r="X30" s="1534"/>
    </row>
    <row r="31" spans="2:24" ht="30" x14ac:dyDescent="0.25">
      <c r="B31" s="581" t="s">
        <v>1726</v>
      </c>
      <c r="C31" s="570" t="s">
        <v>1741</v>
      </c>
      <c r="D31" s="565">
        <v>2</v>
      </c>
      <c r="E31" s="566">
        <v>2.5</v>
      </c>
      <c r="F31" s="569" t="s">
        <v>1694</v>
      </c>
      <c r="G31" s="567">
        <v>28.86</v>
      </c>
      <c r="H31" s="566">
        <v>72</v>
      </c>
      <c r="I31" s="567">
        <v>9</v>
      </c>
      <c r="J31" s="568">
        <f t="shared" si="1"/>
        <v>16.438500000000001</v>
      </c>
      <c r="K31" s="995"/>
      <c r="L31" s="964"/>
      <c r="M31" s="964"/>
      <c r="N31" s="964"/>
      <c r="O31" s="964"/>
      <c r="P31" s="964"/>
      <c r="Q31" s="964"/>
      <c r="R31" s="964"/>
      <c r="S31" s="996"/>
      <c r="T31" s="55">
        <f t="shared" si="2"/>
        <v>0</v>
      </c>
      <c r="U31" s="2">
        <f t="shared" si="3"/>
        <v>0</v>
      </c>
      <c r="V31" s="1144">
        <f t="shared" si="4"/>
        <v>0</v>
      </c>
      <c r="W31" s="1533"/>
      <c r="X31" s="1534"/>
    </row>
    <row r="32" spans="2:24" ht="34.9" customHeight="1" thickBot="1" x14ac:dyDescent="0.3">
      <c r="B32" s="582" t="s">
        <v>1728</v>
      </c>
      <c r="C32" s="583" t="s">
        <v>1742</v>
      </c>
      <c r="D32" s="584">
        <v>2</v>
      </c>
      <c r="E32" s="585">
        <v>2.5</v>
      </c>
      <c r="F32" s="586" t="s">
        <v>1694</v>
      </c>
      <c r="G32" s="587">
        <v>29</v>
      </c>
      <c r="H32" s="585">
        <v>72</v>
      </c>
      <c r="I32" s="587">
        <v>7.88</v>
      </c>
      <c r="J32" s="588">
        <f t="shared" si="1"/>
        <v>14.39282</v>
      </c>
      <c r="K32" s="1000"/>
      <c r="L32" s="983"/>
      <c r="M32" s="983"/>
      <c r="N32" s="983"/>
      <c r="O32" s="983"/>
      <c r="P32" s="983"/>
      <c r="Q32" s="983"/>
      <c r="R32" s="983"/>
      <c r="S32" s="1001"/>
      <c r="T32" s="418">
        <f t="shared" si="2"/>
        <v>0</v>
      </c>
      <c r="U32" s="6">
        <f t="shared" si="3"/>
        <v>0</v>
      </c>
      <c r="V32" s="1145">
        <f t="shared" si="4"/>
        <v>0</v>
      </c>
      <c r="W32" s="1535"/>
      <c r="X32" s="1536"/>
    </row>
    <row r="33" spans="2:24" ht="23.85" customHeight="1" thickTop="1" x14ac:dyDescent="0.25">
      <c r="B33" s="1514" t="s">
        <v>1743</v>
      </c>
      <c r="C33" s="1515"/>
      <c r="D33" s="1515"/>
      <c r="E33" s="1515"/>
      <c r="F33" s="1515"/>
      <c r="G33" s="1515"/>
      <c r="H33" s="1515"/>
      <c r="I33" s="1515"/>
      <c r="J33" s="1515"/>
      <c r="K33" s="1515"/>
      <c r="L33" s="1515"/>
      <c r="M33" s="1515"/>
      <c r="N33" s="1515"/>
      <c r="O33" s="1515"/>
      <c r="P33" s="1515"/>
      <c r="Q33" s="1515"/>
      <c r="R33" s="1515"/>
      <c r="S33" s="1515"/>
      <c r="T33" s="1515"/>
      <c r="U33" s="1515"/>
      <c r="V33" s="1515"/>
      <c r="W33" s="1515"/>
      <c r="X33" s="1516"/>
    </row>
    <row r="34" spans="2:24" ht="23.85" customHeight="1" x14ac:dyDescent="0.25">
      <c r="B34" s="1514"/>
      <c r="C34" s="1515"/>
      <c r="D34" s="1515"/>
      <c r="E34" s="1515"/>
      <c r="F34" s="1515"/>
      <c r="G34" s="1515"/>
      <c r="H34" s="1515"/>
      <c r="I34" s="1515"/>
      <c r="J34" s="1515"/>
      <c r="K34" s="1515"/>
      <c r="L34" s="1515"/>
      <c r="M34" s="1515"/>
      <c r="N34" s="1515"/>
      <c r="O34" s="1515"/>
      <c r="P34" s="1515"/>
      <c r="Q34" s="1515"/>
      <c r="R34" s="1515"/>
      <c r="S34" s="1515"/>
      <c r="T34" s="1515"/>
      <c r="U34" s="1515"/>
      <c r="V34" s="1515"/>
      <c r="W34" s="1515"/>
      <c r="X34" s="1516"/>
    </row>
    <row r="35" spans="2:24" ht="0.75" customHeight="1" x14ac:dyDescent="0.25">
      <c r="B35" s="1514"/>
      <c r="C35" s="1515"/>
      <c r="D35" s="1515"/>
      <c r="E35" s="1515"/>
      <c r="F35" s="1515"/>
      <c r="G35" s="1515"/>
      <c r="H35" s="1515"/>
      <c r="I35" s="1515"/>
      <c r="J35" s="1515"/>
      <c r="K35" s="1515"/>
      <c r="L35" s="1515"/>
      <c r="M35" s="1515"/>
      <c r="N35" s="1515"/>
      <c r="O35" s="1515"/>
      <c r="P35" s="1515"/>
      <c r="Q35" s="1515"/>
      <c r="R35" s="1515"/>
      <c r="S35" s="1515"/>
      <c r="T35" s="1515"/>
      <c r="U35" s="1515"/>
      <c r="V35" s="1515"/>
      <c r="W35" s="1515"/>
      <c r="X35" s="1516"/>
    </row>
    <row r="36" spans="2:24" ht="33.75" customHeight="1" thickBot="1" x14ac:dyDescent="0.3">
      <c r="B36" s="1517"/>
      <c r="C36" s="1518"/>
      <c r="D36" s="1518"/>
      <c r="E36" s="1518"/>
      <c r="F36" s="1518"/>
      <c r="G36" s="1518"/>
      <c r="H36" s="1518"/>
      <c r="I36" s="1518"/>
      <c r="J36" s="1518"/>
      <c r="K36" s="1518"/>
      <c r="L36" s="1518"/>
      <c r="M36" s="1518"/>
      <c r="N36" s="1518"/>
      <c r="O36" s="1518"/>
      <c r="P36" s="1518"/>
      <c r="Q36" s="1518"/>
      <c r="R36" s="1518"/>
      <c r="S36" s="1518"/>
      <c r="T36" s="1518"/>
      <c r="U36" s="1518"/>
      <c r="V36" s="1518"/>
      <c r="W36" s="1518"/>
      <c r="X36" s="1519"/>
    </row>
    <row r="37" spans="2:24" ht="58.5" customHeight="1" thickTop="1" thickBot="1" x14ac:dyDescent="0.3">
      <c r="B37" s="1564"/>
      <c r="C37" s="1564"/>
      <c r="D37" s="1564"/>
      <c r="E37" s="1564"/>
      <c r="F37" s="1564"/>
      <c r="G37" s="1564"/>
      <c r="H37" s="1564"/>
      <c r="I37" s="1564"/>
      <c r="J37" s="1564"/>
      <c r="K37" s="1564"/>
      <c r="L37" s="1564"/>
      <c r="M37" s="1564"/>
      <c r="N37" s="1564"/>
      <c r="O37" s="1564"/>
      <c r="P37" s="1564"/>
      <c r="Q37" s="1564"/>
      <c r="R37" s="1564"/>
      <c r="S37" s="1564"/>
      <c r="T37" s="1564"/>
      <c r="U37" s="1564"/>
      <c r="V37" s="1564"/>
      <c r="W37" s="1564"/>
      <c r="X37" s="1564"/>
    </row>
    <row r="38" spans="2:24" ht="24" x14ac:dyDescent="0.4">
      <c r="C38" s="1546" t="s">
        <v>1744</v>
      </c>
      <c r="D38" s="1547"/>
      <c r="E38" s="1547"/>
      <c r="F38" s="1547"/>
      <c r="G38" s="1548"/>
    </row>
    <row r="39" spans="2:24" x14ac:dyDescent="0.25">
      <c r="C39" s="1549"/>
      <c r="D39" s="1550"/>
      <c r="E39" s="1550"/>
      <c r="F39" s="1550"/>
      <c r="G39" s="1551"/>
    </row>
    <row r="40" spans="2:24" x14ac:dyDescent="0.25">
      <c r="C40" s="1552"/>
      <c r="D40" s="1553"/>
      <c r="E40" s="1553"/>
      <c r="F40" s="1553"/>
      <c r="G40" s="1554"/>
    </row>
    <row r="41" spans="2:24" x14ac:dyDescent="0.25">
      <c r="C41" s="1552"/>
      <c r="D41" s="1553"/>
      <c r="E41" s="1553"/>
      <c r="F41" s="1553"/>
      <c r="G41" s="1554"/>
    </row>
    <row r="42" spans="2:24" ht="15.75" thickBot="1" x14ac:dyDescent="0.3">
      <c r="C42" s="1555"/>
      <c r="D42" s="1556"/>
      <c r="E42" s="1556"/>
      <c r="F42" s="1556"/>
      <c r="G42" s="1557"/>
    </row>
  </sheetData>
  <sheetProtection formatCells="0" formatColumns="0" formatRows="0" insertColumns="0" insertRows="0" insertHyperlinks="0" deleteRows="0" sort="0" autoFilter="0"/>
  <mergeCells count="29">
    <mergeCell ref="A1:X1"/>
    <mergeCell ref="C38:G38"/>
    <mergeCell ref="C39:G42"/>
    <mergeCell ref="B2:P2"/>
    <mergeCell ref="Q2:X4"/>
    <mergeCell ref="B3:P3"/>
    <mergeCell ref="B4:C4"/>
    <mergeCell ref="D4:J4"/>
    <mergeCell ref="K4:M4"/>
    <mergeCell ref="N4:P4"/>
    <mergeCell ref="B5:X5"/>
    <mergeCell ref="B37:X37"/>
    <mergeCell ref="B8:B9"/>
    <mergeCell ref="E8:J8"/>
    <mergeCell ref="L8:Q8"/>
    <mergeCell ref="S8:X8"/>
    <mergeCell ref="B6:X6"/>
    <mergeCell ref="B7:J7"/>
    <mergeCell ref="L7:N7"/>
    <mergeCell ref="O7:R7"/>
    <mergeCell ref="T7:X7"/>
    <mergeCell ref="B33:X34"/>
    <mergeCell ref="B35:X36"/>
    <mergeCell ref="E9:J9"/>
    <mergeCell ref="L9:Q9"/>
    <mergeCell ref="S9:X9"/>
    <mergeCell ref="B10:X10"/>
    <mergeCell ref="B11:X11"/>
    <mergeCell ref="W15:X32"/>
  </mergeCells>
  <conditionalFormatting sqref="B2:B14 B33:B1048576">
    <cfRule type="duplicateValues" dxfId="199" priority="4"/>
  </conditionalFormatting>
  <conditionalFormatting sqref="B15:B30">
    <cfRule type="duplicateValues" dxfId="198" priority="3"/>
  </conditionalFormatting>
  <conditionalFormatting sqref="B31:B32">
    <cfRule type="duplicateValues" dxfId="197" priority="2"/>
  </conditionalFormatting>
  <pageMargins left="0.25" right="0.25" top="0.75" bottom="0.75" header="0.3" footer="0.3"/>
  <pageSetup scale="38"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A541A-DDC1-4711-8A97-967B400656A5}">
  <sheetPr codeName="Sheet91">
    <pageSetUpPr fitToPage="1"/>
  </sheetPr>
  <dimension ref="A1:Z28"/>
  <sheetViews>
    <sheetView showGridLines="0" zoomScale="60" zoomScaleNormal="60" workbookViewId="0">
      <selection activeCell="A10" sqref="A10:XFD13"/>
    </sheetView>
  </sheetViews>
  <sheetFormatPr defaultColWidth="9.140625" defaultRowHeight="15" x14ac:dyDescent="0.25"/>
  <cols>
    <col min="1" max="1" width="1.28515625" style="58" customWidth="1"/>
    <col min="2" max="2" width="22.28515625" style="58" customWidth="1"/>
    <col min="3" max="3" width="53.140625" style="58" customWidth="1"/>
    <col min="4" max="4" width="15.140625" style="58" customWidth="1"/>
    <col min="5" max="5" width="9.85546875" style="58" customWidth="1"/>
    <col min="6" max="6" width="10.85546875" style="58" customWidth="1"/>
    <col min="7" max="7" width="10.42578125" style="58" customWidth="1"/>
    <col min="8" max="8" width="13.85546875" style="58" bestFit="1" customWidth="1"/>
    <col min="9" max="9" width="9.140625" style="58" customWidth="1"/>
    <col min="10" max="10" width="10.85546875" style="68" bestFit="1" customWidth="1"/>
    <col min="11" max="12" width="11.140625" style="58" customWidth="1"/>
    <col min="13" max="13" width="13.85546875" style="58" customWidth="1"/>
    <col min="14" max="14" width="13.140625" style="58" customWidth="1"/>
    <col min="15" max="18" width="11.140625" style="58" customWidth="1"/>
    <col min="19" max="19" width="12.5703125" style="58" bestFit="1" customWidth="1"/>
    <col min="20" max="20" width="9.7109375" style="58" customWidth="1"/>
    <col min="21" max="21" width="10.7109375" style="58" customWidth="1"/>
    <col min="22" max="22" width="17.7109375" style="58" bestFit="1" customWidth="1"/>
    <col min="23" max="23" width="17.7109375" style="58" customWidth="1"/>
    <col min="24" max="24" width="12.7109375" style="58" customWidth="1"/>
    <col min="25" max="25" width="12" style="58" customWidth="1"/>
    <col min="26" max="26" width="10.7109375" style="58" customWidth="1"/>
    <col min="27" max="16384" width="9.140625" style="58"/>
  </cols>
  <sheetData>
    <row r="1" spans="1:26" ht="240"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6" ht="43.5" customHeight="1" thickTop="1" thickBot="1" x14ac:dyDescent="0.3">
      <c r="B2" s="1504" t="s">
        <v>1680</v>
      </c>
      <c r="C2" s="1505"/>
      <c r="D2" s="1505"/>
      <c r="E2" s="1505"/>
      <c r="F2" s="1505"/>
      <c r="G2" s="1505"/>
      <c r="H2" s="1505"/>
      <c r="I2" s="1505"/>
      <c r="J2" s="1505"/>
      <c r="K2" s="1505"/>
      <c r="L2" s="1505"/>
      <c r="M2" s="1505"/>
      <c r="N2" s="1505"/>
      <c r="O2" s="1505"/>
      <c r="P2" s="1505"/>
      <c r="Q2" s="1498"/>
      <c r="R2" s="1499"/>
      <c r="S2" s="1499"/>
      <c r="T2" s="1499"/>
      <c r="U2" s="1499"/>
      <c r="V2" s="1499"/>
      <c r="W2" s="1499"/>
      <c r="X2" s="1499"/>
      <c r="Y2" s="1500"/>
      <c r="Z2" s="57"/>
    </row>
    <row r="3" spans="1:26"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60"/>
      <c r="Y3" s="1500"/>
      <c r="Z3" s="57"/>
    </row>
    <row r="4" spans="1:26" ht="40.9"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2"/>
      <c r="Y4" s="1503"/>
    </row>
    <row r="5" spans="1:26"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2"/>
      <c r="Y5" s="1563"/>
      <c r="Z5" s="57"/>
    </row>
    <row r="6" spans="1:26" ht="47.45" customHeight="1" thickTop="1" thickBot="1" x14ac:dyDescent="0.3">
      <c r="B6" s="1480"/>
      <c r="C6" s="1481"/>
      <c r="D6" s="1481"/>
      <c r="E6" s="1481"/>
      <c r="F6" s="1481"/>
      <c r="G6" s="1481"/>
      <c r="H6" s="1481"/>
      <c r="I6" s="1481"/>
      <c r="J6" s="1482"/>
      <c r="K6" s="1135">
        <v>100113</v>
      </c>
      <c r="L6" s="1483" t="s">
        <v>1681</v>
      </c>
      <c r="M6" s="1483"/>
      <c r="N6" s="1483"/>
      <c r="O6" s="1484" t="s">
        <v>3155</v>
      </c>
      <c r="P6" s="1485"/>
      <c r="Q6" s="1485"/>
      <c r="R6" s="1485"/>
      <c r="S6" s="597">
        <v>0.7671</v>
      </c>
      <c r="T6" s="1483" t="s">
        <v>1683</v>
      </c>
      <c r="U6" s="1483"/>
      <c r="V6" s="1483"/>
      <c r="W6" s="1483"/>
      <c r="X6" s="1483"/>
      <c r="Y6" s="1589"/>
    </row>
    <row r="7" spans="1:26" ht="66.75" customHeight="1" thickBot="1" x14ac:dyDescent="0.3">
      <c r="B7" s="37" t="s">
        <v>1561</v>
      </c>
      <c r="C7" s="38" t="s">
        <v>1562</v>
      </c>
      <c r="D7" s="39" t="s">
        <v>1684</v>
      </c>
      <c r="E7" s="40" t="s">
        <v>1685</v>
      </c>
      <c r="F7" s="40" t="s">
        <v>1686</v>
      </c>
      <c r="G7" s="40" t="s">
        <v>1687</v>
      </c>
      <c r="H7" s="40" t="s">
        <v>1564</v>
      </c>
      <c r="I7" s="40" t="s">
        <v>1688</v>
      </c>
      <c r="J7" s="41" t="s">
        <v>1565</v>
      </c>
      <c r="K7" s="42" t="s">
        <v>1417</v>
      </c>
      <c r="L7" s="43" t="s">
        <v>1418</v>
      </c>
      <c r="M7" s="43" t="s">
        <v>1419</v>
      </c>
      <c r="N7" s="43" t="s">
        <v>1420</v>
      </c>
      <c r="O7" s="43" t="s">
        <v>1421</v>
      </c>
      <c r="P7" s="43" t="s">
        <v>1422</v>
      </c>
      <c r="Q7" s="43" t="s">
        <v>1423</v>
      </c>
      <c r="R7" s="43" t="s">
        <v>1424</v>
      </c>
      <c r="S7" s="44" t="s">
        <v>1425</v>
      </c>
      <c r="T7" s="45" t="s">
        <v>1426</v>
      </c>
      <c r="U7" s="46" t="s">
        <v>1689</v>
      </c>
      <c r="V7" s="40" t="s">
        <v>1567</v>
      </c>
      <c r="W7" s="40" t="s">
        <v>1569</v>
      </c>
      <c r="X7" s="40" t="s">
        <v>1568</v>
      </c>
      <c r="Y7" s="47" t="s">
        <v>1690</v>
      </c>
    </row>
    <row r="8" spans="1:26" ht="8.25" customHeight="1" thickBot="1" x14ac:dyDescent="0.3">
      <c r="B8" s="48"/>
      <c r="C8" s="49"/>
      <c r="D8" s="50"/>
      <c r="E8" s="50"/>
      <c r="F8" s="50"/>
      <c r="G8" s="50"/>
      <c r="H8" s="50"/>
      <c r="I8" s="50"/>
      <c r="J8" s="51"/>
      <c r="K8" s="52">
        <f t="shared" ref="K8:V8" si="0">SUM(K10:K24)</f>
        <v>0</v>
      </c>
      <c r="L8" s="52">
        <f t="shared" si="0"/>
        <v>0</v>
      </c>
      <c r="M8" s="52">
        <f t="shared" si="0"/>
        <v>0</v>
      </c>
      <c r="N8" s="52">
        <f t="shared" si="0"/>
        <v>0</v>
      </c>
      <c r="O8" s="52">
        <f t="shared" si="0"/>
        <v>0</v>
      </c>
      <c r="P8" s="52">
        <f t="shared" si="0"/>
        <v>0</v>
      </c>
      <c r="Q8" s="52">
        <f t="shared" si="0"/>
        <v>0</v>
      </c>
      <c r="R8" s="52">
        <f t="shared" si="0"/>
        <v>0</v>
      </c>
      <c r="S8" s="52">
        <f t="shared" si="0"/>
        <v>0</v>
      </c>
      <c r="T8" s="52">
        <f t="shared" si="0"/>
        <v>0</v>
      </c>
      <c r="U8" s="52">
        <f t="shared" si="0"/>
        <v>0</v>
      </c>
      <c r="V8" s="52">
        <f t="shared" si="0"/>
        <v>0</v>
      </c>
      <c r="W8" s="50"/>
      <c r="X8" s="50"/>
      <c r="Y8" s="53"/>
    </row>
    <row r="9" spans="1:26" ht="15.75" thickBot="1" x14ac:dyDescent="0.3">
      <c r="B9" s="1489" t="s">
        <v>1691</v>
      </c>
      <c r="C9" s="1590"/>
      <c r="D9" s="1590"/>
      <c r="E9" s="1590"/>
      <c r="F9" s="1590"/>
      <c r="G9" s="1590"/>
      <c r="H9" s="1590"/>
      <c r="I9" s="1590"/>
      <c r="J9" s="1590"/>
      <c r="K9" s="1590"/>
      <c r="L9" s="1590"/>
      <c r="M9" s="1590"/>
      <c r="N9" s="1590"/>
      <c r="O9" s="1590"/>
      <c r="P9" s="1590"/>
      <c r="Q9" s="1590"/>
      <c r="R9" s="1590"/>
      <c r="S9" s="1590"/>
      <c r="T9" s="1590"/>
      <c r="U9" s="1590"/>
      <c r="V9" s="1590"/>
      <c r="W9" s="1590"/>
      <c r="X9" s="1590"/>
      <c r="Y9" s="1591"/>
    </row>
    <row r="10" spans="1:26" ht="18.75" customHeight="1" x14ac:dyDescent="0.25">
      <c r="B10" s="579" t="s">
        <v>3156</v>
      </c>
      <c r="C10" s="591" t="s">
        <v>3157</v>
      </c>
      <c r="D10" s="559">
        <v>2</v>
      </c>
      <c r="E10" s="560">
        <v>0</v>
      </c>
      <c r="F10" s="560">
        <v>0</v>
      </c>
      <c r="G10" s="561">
        <v>43.5</v>
      </c>
      <c r="H10" s="560">
        <v>192</v>
      </c>
      <c r="I10" s="561">
        <v>37.78</v>
      </c>
      <c r="J10" s="562">
        <f t="shared" ref="J10:J24" si="1">$S$6*I10</f>
        <v>28.981038000000002</v>
      </c>
      <c r="K10" s="993"/>
      <c r="L10" s="979"/>
      <c r="M10" s="979"/>
      <c r="N10" s="979"/>
      <c r="O10" s="979"/>
      <c r="P10" s="979"/>
      <c r="Q10" s="979"/>
      <c r="R10" s="979"/>
      <c r="S10" s="994"/>
      <c r="T10" s="54">
        <f t="shared" ref="T10:T24" si="2">SUM(K10:S10)</f>
        <v>0</v>
      </c>
      <c r="U10" s="3">
        <f t="shared" ref="U10:U24" si="3">T10*I10</f>
        <v>0</v>
      </c>
      <c r="V10" s="328">
        <f t="shared" ref="V10:V24" si="4">U10*$S$6</f>
        <v>0</v>
      </c>
      <c r="W10" s="1592" t="str">
        <f>_xlfn.CONCAT("$",'Total Sheet'!B34," per case for public LEAS / estimated $",'Total Sheet'!B35," for Nonpublic LEAs")</f>
        <v>$2.30 per case for public LEAS / estimated $5.36 for Nonpublic LEAs</v>
      </c>
      <c r="X10" s="1572" t="s">
        <v>1695</v>
      </c>
      <c r="Y10" s="1573"/>
    </row>
    <row r="11" spans="1:26" ht="18.75" x14ac:dyDescent="0.25">
      <c r="B11" s="581" t="s">
        <v>3158</v>
      </c>
      <c r="C11" s="570" t="s">
        <v>3159</v>
      </c>
      <c r="D11" s="565">
        <v>2</v>
      </c>
      <c r="E11" s="566">
        <v>0</v>
      </c>
      <c r="F11" s="566">
        <v>0</v>
      </c>
      <c r="G11" s="567">
        <v>43.5</v>
      </c>
      <c r="H11" s="566">
        <v>192</v>
      </c>
      <c r="I11" s="567">
        <v>37.78</v>
      </c>
      <c r="J11" s="568">
        <f t="shared" si="1"/>
        <v>28.981038000000002</v>
      </c>
      <c r="K11" s="995"/>
      <c r="L11" s="964"/>
      <c r="M11" s="964"/>
      <c r="N11" s="964"/>
      <c r="O11" s="964"/>
      <c r="P11" s="964"/>
      <c r="Q11" s="964"/>
      <c r="R11" s="964"/>
      <c r="S11" s="996"/>
      <c r="T11" s="55">
        <f t="shared" si="2"/>
        <v>0</v>
      </c>
      <c r="U11" s="2">
        <f t="shared" si="3"/>
        <v>0</v>
      </c>
      <c r="V11" s="13">
        <f t="shared" si="4"/>
        <v>0</v>
      </c>
      <c r="W11" s="1493"/>
      <c r="X11" s="1574"/>
      <c r="Y11" s="1575"/>
    </row>
    <row r="12" spans="1:26" ht="18.75" x14ac:dyDescent="0.25">
      <c r="B12" s="595" t="s">
        <v>3160</v>
      </c>
      <c r="C12" s="570" t="s">
        <v>3161</v>
      </c>
      <c r="D12" s="565">
        <v>2</v>
      </c>
      <c r="E12" s="566">
        <v>0</v>
      </c>
      <c r="F12" s="566">
        <v>0</v>
      </c>
      <c r="G12" s="567">
        <v>43.5</v>
      </c>
      <c r="H12" s="566">
        <v>192</v>
      </c>
      <c r="I12" s="567">
        <v>37.78</v>
      </c>
      <c r="J12" s="568">
        <f t="shared" si="1"/>
        <v>28.981038000000002</v>
      </c>
      <c r="K12" s="995"/>
      <c r="L12" s="964"/>
      <c r="M12" s="964"/>
      <c r="N12" s="964"/>
      <c r="O12" s="964"/>
      <c r="P12" s="964"/>
      <c r="Q12" s="964"/>
      <c r="R12" s="964"/>
      <c r="S12" s="996"/>
      <c r="T12" s="55">
        <f t="shared" si="2"/>
        <v>0</v>
      </c>
      <c r="U12" s="2">
        <f t="shared" si="3"/>
        <v>0</v>
      </c>
      <c r="V12" s="13">
        <f t="shared" si="4"/>
        <v>0</v>
      </c>
      <c r="W12" s="1493"/>
      <c r="X12" s="1574"/>
      <c r="Y12" s="1575"/>
    </row>
    <row r="13" spans="1:26" ht="18.75" x14ac:dyDescent="0.25">
      <c r="B13" s="595" t="s">
        <v>3162</v>
      </c>
      <c r="C13" s="570" t="s">
        <v>3163</v>
      </c>
      <c r="D13" s="565">
        <v>2</v>
      </c>
      <c r="E13" s="566">
        <v>0</v>
      </c>
      <c r="F13" s="566">
        <v>0</v>
      </c>
      <c r="G13" s="567">
        <v>43.5</v>
      </c>
      <c r="H13" s="566">
        <v>192</v>
      </c>
      <c r="I13" s="567">
        <v>37.78</v>
      </c>
      <c r="J13" s="568">
        <f t="shared" si="1"/>
        <v>28.981038000000002</v>
      </c>
      <c r="K13" s="995"/>
      <c r="L13" s="964"/>
      <c r="M13" s="964"/>
      <c r="N13" s="964"/>
      <c r="O13" s="964"/>
      <c r="P13" s="964"/>
      <c r="Q13" s="964"/>
      <c r="R13" s="964"/>
      <c r="S13" s="996"/>
      <c r="T13" s="55">
        <f t="shared" si="2"/>
        <v>0</v>
      </c>
      <c r="U13" s="2">
        <f t="shared" si="3"/>
        <v>0</v>
      </c>
      <c r="V13" s="13">
        <f t="shared" si="4"/>
        <v>0</v>
      </c>
      <c r="W13" s="1493"/>
      <c r="X13" s="1574"/>
      <c r="Y13" s="1575"/>
    </row>
    <row r="14" spans="1:26" ht="18.75" x14ac:dyDescent="0.25">
      <c r="B14" s="595" t="s">
        <v>3164</v>
      </c>
      <c r="C14" s="570" t="s">
        <v>3165</v>
      </c>
      <c r="D14" s="565">
        <v>2</v>
      </c>
      <c r="E14" s="566">
        <v>0</v>
      </c>
      <c r="F14" s="566">
        <v>0</v>
      </c>
      <c r="G14" s="567">
        <v>42</v>
      </c>
      <c r="H14" s="566">
        <v>240</v>
      </c>
      <c r="I14" s="567">
        <v>45.92</v>
      </c>
      <c r="J14" s="568">
        <f t="shared" si="1"/>
        <v>35.225231999999998</v>
      </c>
      <c r="K14" s="995"/>
      <c r="L14" s="964"/>
      <c r="M14" s="964"/>
      <c r="N14" s="964"/>
      <c r="O14" s="964"/>
      <c r="P14" s="964"/>
      <c r="Q14" s="964"/>
      <c r="R14" s="964"/>
      <c r="S14" s="996"/>
      <c r="T14" s="55">
        <f t="shared" si="2"/>
        <v>0</v>
      </c>
      <c r="U14" s="2">
        <f t="shared" si="3"/>
        <v>0</v>
      </c>
      <c r="V14" s="13">
        <f t="shared" si="4"/>
        <v>0</v>
      </c>
      <c r="W14" s="1493"/>
      <c r="X14" s="1574"/>
      <c r="Y14" s="1575"/>
    </row>
    <row r="15" spans="1:26" ht="18.75" x14ac:dyDescent="0.25">
      <c r="B15" s="581" t="s">
        <v>3166</v>
      </c>
      <c r="C15" s="570" t="s">
        <v>3167</v>
      </c>
      <c r="D15" s="565">
        <v>2</v>
      </c>
      <c r="E15" s="566">
        <v>0</v>
      </c>
      <c r="F15" s="566">
        <v>0</v>
      </c>
      <c r="G15" s="567">
        <v>43.5</v>
      </c>
      <c r="H15" s="566">
        <v>192</v>
      </c>
      <c r="I15" s="567">
        <v>37.78</v>
      </c>
      <c r="J15" s="568">
        <f t="shared" si="1"/>
        <v>28.981038000000002</v>
      </c>
      <c r="K15" s="995"/>
      <c r="L15" s="964"/>
      <c r="M15" s="964"/>
      <c r="N15" s="964"/>
      <c r="O15" s="964"/>
      <c r="P15" s="964"/>
      <c r="Q15" s="964"/>
      <c r="R15" s="964"/>
      <c r="S15" s="996"/>
      <c r="T15" s="55">
        <f t="shared" si="2"/>
        <v>0</v>
      </c>
      <c r="U15" s="2">
        <f t="shared" si="3"/>
        <v>0</v>
      </c>
      <c r="V15" s="13">
        <f t="shared" si="4"/>
        <v>0</v>
      </c>
      <c r="W15" s="1493"/>
      <c r="X15" s="1574"/>
      <c r="Y15" s="1575"/>
    </row>
    <row r="16" spans="1:26" ht="18.75" x14ac:dyDescent="0.25">
      <c r="B16" s="595" t="s">
        <v>3168</v>
      </c>
      <c r="C16" s="570" t="s">
        <v>3169</v>
      </c>
      <c r="D16" s="565">
        <v>2</v>
      </c>
      <c r="E16" s="566">
        <v>0</v>
      </c>
      <c r="F16" s="566">
        <v>0</v>
      </c>
      <c r="G16" s="567">
        <v>42</v>
      </c>
      <c r="H16" s="566">
        <v>240</v>
      </c>
      <c r="I16" s="567">
        <v>45.92</v>
      </c>
      <c r="J16" s="568">
        <f t="shared" si="1"/>
        <v>35.225231999999998</v>
      </c>
      <c r="K16" s="995"/>
      <c r="L16" s="964"/>
      <c r="M16" s="964"/>
      <c r="N16" s="964"/>
      <c r="O16" s="964"/>
      <c r="P16" s="964"/>
      <c r="Q16" s="964"/>
      <c r="R16" s="964"/>
      <c r="S16" s="996"/>
      <c r="T16" s="55">
        <f t="shared" si="2"/>
        <v>0</v>
      </c>
      <c r="U16" s="2">
        <f t="shared" si="3"/>
        <v>0</v>
      </c>
      <c r="V16" s="13">
        <f t="shared" si="4"/>
        <v>0</v>
      </c>
      <c r="W16" s="1493"/>
      <c r="X16" s="1574"/>
      <c r="Y16" s="1575"/>
    </row>
    <row r="17" spans="2:25" ht="18.75" x14ac:dyDescent="0.25">
      <c r="B17" s="581" t="s">
        <v>3170</v>
      </c>
      <c r="C17" s="570" t="s">
        <v>3171</v>
      </c>
      <c r="D17" s="565">
        <v>2</v>
      </c>
      <c r="E17" s="566">
        <v>0</v>
      </c>
      <c r="F17" s="566" t="s">
        <v>2250</v>
      </c>
      <c r="G17" s="567">
        <v>43.5</v>
      </c>
      <c r="H17" s="566">
        <v>182</v>
      </c>
      <c r="I17" s="567">
        <v>38.67</v>
      </c>
      <c r="J17" s="568">
        <f t="shared" si="1"/>
        <v>29.663757</v>
      </c>
      <c r="K17" s="995"/>
      <c r="L17" s="964"/>
      <c r="M17" s="964"/>
      <c r="N17" s="964"/>
      <c r="O17" s="964"/>
      <c r="P17" s="964"/>
      <c r="Q17" s="964"/>
      <c r="R17" s="964"/>
      <c r="S17" s="996"/>
      <c r="T17" s="55">
        <f t="shared" si="2"/>
        <v>0</v>
      </c>
      <c r="U17" s="2">
        <f t="shared" si="3"/>
        <v>0</v>
      </c>
      <c r="V17" s="13">
        <f t="shared" si="4"/>
        <v>0</v>
      </c>
      <c r="W17" s="1493"/>
      <c r="X17" s="1574"/>
      <c r="Y17" s="1575"/>
    </row>
    <row r="18" spans="2:25" ht="18.75" x14ac:dyDescent="0.25">
      <c r="B18" s="595" t="s">
        <v>3172</v>
      </c>
      <c r="C18" s="570" t="s">
        <v>3173</v>
      </c>
      <c r="D18" s="565">
        <v>2</v>
      </c>
      <c r="E18" s="566">
        <v>0</v>
      </c>
      <c r="F18" s="566">
        <v>0</v>
      </c>
      <c r="G18" s="567">
        <v>42</v>
      </c>
      <c r="H18" s="566">
        <v>240</v>
      </c>
      <c r="I18" s="567">
        <v>45.92</v>
      </c>
      <c r="J18" s="568">
        <f t="shared" si="1"/>
        <v>35.225231999999998</v>
      </c>
      <c r="K18" s="995"/>
      <c r="L18" s="964"/>
      <c r="M18" s="964"/>
      <c r="N18" s="964"/>
      <c r="O18" s="964"/>
      <c r="P18" s="964"/>
      <c r="Q18" s="964"/>
      <c r="R18" s="964"/>
      <c r="S18" s="996"/>
      <c r="T18" s="55">
        <f t="shared" si="2"/>
        <v>0</v>
      </c>
      <c r="U18" s="2">
        <f t="shared" si="3"/>
        <v>0</v>
      </c>
      <c r="V18" s="13">
        <f t="shared" si="4"/>
        <v>0</v>
      </c>
      <c r="W18" s="1493"/>
      <c r="X18" s="1574"/>
      <c r="Y18" s="1575"/>
    </row>
    <row r="19" spans="2:25" ht="18.75" x14ac:dyDescent="0.25">
      <c r="B19" s="581" t="s">
        <v>3174</v>
      </c>
      <c r="C19" s="570" t="s">
        <v>3175</v>
      </c>
      <c r="D19" s="565">
        <v>2</v>
      </c>
      <c r="E19" s="566">
        <v>0</v>
      </c>
      <c r="F19" s="566">
        <v>0</v>
      </c>
      <c r="G19" s="567">
        <v>43.5</v>
      </c>
      <c r="H19" s="566">
        <v>192</v>
      </c>
      <c r="I19" s="567">
        <v>37.78</v>
      </c>
      <c r="J19" s="568">
        <f t="shared" si="1"/>
        <v>28.981038000000002</v>
      </c>
      <c r="K19" s="995"/>
      <c r="L19" s="964"/>
      <c r="M19" s="964"/>
      <c r="N19" s="964"/>
      <c r="O19" s="964"/>
      <c r="P19" s="964"/>
      <c r="Q19" s="964"/>
      <c r="R19" s="964"/>
      <c r="S19" s="996"/>
      <c r="T19" s="55">
        <f t="shared" si="2"/>
        <v>0</v>
      </c>
      <c r="U19" s="2">
        <f t="shared" si="3"/>
        <v>0</v>
      </c>
      <c r="V19" s="13">
        <f t="shared" si="4"/>
        <v>0</v>
      </c>
      <c r="W19" s="1493"/>
      <c r="X19" s="1574"/>
      <c r="Y19" s="1575"/>
    </row>
    <row r="20" spans="2:25" ht="18.75" x14ac:dyDescent="0.25">
      <c r="B20" s="581" t="s">
        <v>3176</v>
      </c>
      <c r="C20" s="570" t="s">
        <v>3177</v>
      </c>
      <c r="D20" s="565">
        <v>2</v>
      </c>
      <c r="E20" s="566">
        <v>0</v>
      </c>
      <c r="F20" s="566">
        <v>0</v>
      </c>
      <c r="G20" s="567">
        <v>35</v>
      </c>
      <c r="H20" s="566">
        <v>224</v>
      </c>
      <c r="I20" s="567">
        <v>44.06</v>
      </c>
      <c r="J20" s="568">
        <f t="shared" si="1"/>
        <v>33.798425999999999</v>
      </c>
      <c r="K20" s="995"/>
      <c r="L20" s="964"/>
      <c r="M20" s="964"/>
      <c r="N20" s="964"/>
      <c r="O20" s="964"/>
      <c r="P20" s="964"/>
      <c r="Q20" s="964"/>
      <c r="R20" s="964"/>
      <c r="S20" s="996"/>
      <c r="T20" s="55">
        <f t="shared" si="2"/>
        <v>0</v>
      </c>
      <c r="U20" s="2">
        <f t="shared" si="3"/>
        <v>0</v>
      </c>
      <c r="V20" s="13">
        <f t="shared" si="4"/>
        <v>0</v>
      </c>
      <c r="W20" s="1493"/>
      <c r="X20" s="1574"/>
      <c r="Y20" s="1575"/>
    </row>
    <row r="21" spans="2:25" ht="18.75" x14ac:dyDescent="0.25">
      <c r="B21" s="581" t="s">
        <v>3178</v>
      </c>
      <c r="C21" s="570" t="s">
        <v>3179</v>
      </c>
      <c r="D21" s="565">
        <v>2</v>
      </c>
      <c r="E21" s="566">
        <v>0</v>
      </c>
      <c r="F21" s="566">
        <v>0</v>
      </c>
      <c r="G21" s="567">
        <v>40</v>
      </c>
      <c r="H21" s="566">
        <v>320</v>
      </c>
      <c r="I21" s="567">
        <v>64.52</v>
      </c>
      <c r="J21" s="568">
        <f t="shared" si="1"/>
        <v>49.493291999999997</v>
      </c>
      <c r="K21" s="995"/>
      <c r="L21" s="964"/>
      <c r="M21" s="964"/>
      <c r="N21" s="964"/>
      <c r="O21" s="964"/>
      <c r="P21" s="964"/>
      <c r="Q21" s="964"/>
      <c r="R21" s="964"/>
      <c r="S21" s="996"/>
      <c r="T21" s="55">
        <f t="shared" si="2"/>
        <v>0</v>
      </c>
      <c r="U21" s="2">
        <f t="shared" si="3"/>
        <v>0</v>
      </c>
      <c r="V21" s="13">
        <f t="shared" si="4"/>
        <v>0</v>
      </c>
      <c r="W21" s="1493"/>
      <c r="X21" s="1574"/>
      <c r="Y21" s="1575"/>
    </row>
    <row r="22" spans="2:25" ht="18.75" x14ac:dyDescent="0.25">
      <c r="B22" s="581" t="s">
        <v>3180</v>
      </c>
      <c r="C22" s="570" t="s">
        <v>3181</v>
      </c>
      <c r="D22" s="565">
        <v>2</v>
      </c>
      <c r="E22" s="566">
        <v>0</v>
      </c>
      <c r="F22" s="566">
        <v>0</v>
      </c>
      <c r="G22" s="567">
        <v>40</v>
      </c>
      <c r="H22" s="566">
        <v>320</v>
      </c>
      <c r="I22" s="567">
        <v>65.099999999999994</v>
      </c>
      <c r="J22" s="568">
        <f t="shared" si="1"/>
        <v>49.938209999999998</v>
      </c>
      <c r="K22" s="995"/>
      <c r="L22" s="964"/>
      <c r="M22" s="964"/>
      <c r="N22" s="964"/>
      <c r="O22" s="964"/>
      <c r="P22" s="964"/>
      <c r="Q22" s="964"/>
      <c r="R22" s="964"/>
      <c r="S22" s="996"/>
      <c r="T22" s="55">
        <f t="shared" si="2"/>
        <v>0</v>
      </c>
      <c r="U22" s="2">
        <f t="shared" si="3"/>
        <v>0</v>
      </c>
      <c r="V22" s="13">
        <f t="shared" si="4"/>
        <v>0</v>
      </c>
      <c r="W22" s="1493"/>
      <c r="X22" s="1574"/>
      <c r="Y22" s="1575"/>
    </row>
    <row r="23" spans="2:25" ht="18.75" x14ac:dyDescent="0.25">
      <c r="B23" s="581" t="s">
        <v>3182</v>
      </c>
      <c r="C23" s="570" t="s">
        <v>3183</v>
      </c>
      <c r="D23" s="565">
        <v>2</v>
      </c>
      <c r="E23" s="566">
        <v>2</v>
      </c>
      <c r="F23" s="566">
        <v>0</v>
      </c>
      <c r="G23" s="567">
        <v>20.25</v>
      </c>
      <c r="H23" s="566">
        <v>36</v>
      </c>
      <c r="I23" s="567">
        <v>6.89</v>
      </c>
      <c r="J23" s="568">
        <f t="shared" si="1"/>
        <v>5.2853189999999994</v>
      </c>
      <c r="K23" s="995"/>
      <c r="L23" s="964"/>
      <c r="M23" s="964"/>
      <c r="N23" s="964"/>
      <c r="O23" s="964"/>
      <c r="P23" s="964"/>
      <c r="Q23" s="964"/>
      <c r="R23" s="964"/>
      <c r="S23" s="996"/>
      <c r="T23" s="55">
        <f t="shared" si="2"/>
        <v>0</v>
      </c>
      <c r="U23" s="2">
        <f t="shared" si="3"/>
        <v>0</v>
      </c>
      <c r="V23" s="13">
        <f t="shared" si="4"/>
        <v>0</v>
      </c>
      <c r="W23" s="1493"/>
      <c r="X23" s="1574"/>
      <c r="Y23" s="1575"/>
    </row>
    <row r="24" spans="2:25" ht="19.5" thickBot="1" x14ac:dyDescent="0.3">
      <c r="B24" s="596" t="s">
        <v>3184</v>
      </c>
      <c r="C24" s="572" t="s">
        <v>3185</v>
      </c>
      <c r="D24" s="573">
        <v>2</v>
      </c>
      <c r="E24" s="574">
        <v>2</v>
      </c>
      <c r="F24" s="574">
        <v>0</v>
      </c>
      <c r="G24" s="576">
        <v>20.25</v>
      </c>
      <c r="H24" s="574">
        <v>36</v>
      </c>
      <c r="I24" s="576">
        <v>7.09</v>
      </c>
      <c r="J24" s="577">
        <f t="shared" si="1"/>
        <v>5.438739</v>
      </c>
      <c r="K24" s="997"/>
      <c r="L24" s="998"/>
      <c r="M24" s="998"/>
      <c r="N24" s="998"/>
      <c r="O24" s="998"/>
      <c r="P24" s="998"/>
      <c r="Q24" s="998"/>
      <c r="R24" s="998"/>
      <c r="S24" s="999"/>
      <c r="T24" s="56">
        <f t="shared" si="2"/>
        <v>0</v>
      </c>
      <c r="U24" s="1">
        <f t="shared" si="3"/>
        <v>0</v>
      </c>
      <c r="V24" s="329">
        <f t="shared" si="4"/>
        <v>0</v>
      </c>
      <c r="W24" s="1593"/>
      <c r="X24" s="1576"/>
      <c r="Y24" s="1577"/>
    </row>
    <row r="25" spans="2:25" ht="70.900000000000006" customHeight="1" thickBot="1" x14ac:dyDescent="0.3">
      <c r="B25" s="59"/>
      <c r="C25" s="60"/>
      <c r="D25" s="61"/>
      <c r="E25" s="61"/>
      <c r="F25" s="61"/>
      <c r="G25" s="61"/>
      <c r="H25" s="61"/>
      <c r="I25" s="61"/>
      <c r="J25" s="62"/>
      <c r="K25" s="63"/>
      <c r="L25" s="63"/>
      <c r="M25" s="63"/>
      <c r="N25" s="63"/>
      <c r="O25" s="63"/>
      <c r="P25" s="63"/>
      <c r="Q25" s="63"/>
      <c r="R25" s="63"/>
      <c r="S25" s="63"/>
      <c r="T25" s="64"/>
      <c r="U25" s="65"/>
      <c r="V25" s="66"/>
      <c r="W25" s="66"/>
      <c r="X25" s="66"/>
      <c r="Y25" s="67"/>
    </row>
    <row r="26" spans="2:25" ht="15.75" thickTop="1" x14ac:dyDescent="0.25">
      <c r="K26" s="69"/>
      <c r="L26" s="69"/>
      <c r="M26" s="69"/>
      <c r="N26" s="69"/>
      <c r="O26" s="69"/>
      <c r="P26" s="69"/>
      <c r="Q26" s="69"/>
      <c r="R26" s="69"/>
      <c r="S26" s="69"/>
      <c r="T26" s="69"/>
      <c r="U26" s="70"/>
      <c r="V26" s="71"/>
      <c r="W26" s="71"/>
    </row>
    <row r="28" spans="2:25" ht="21" customHeight="1" x14ac:dyDescent="0.25"/>
  </sheetData>
  <sheetProtection formatCells="0" formatColumns="0" formatRows="0" insertColumns="0" insertRows="0" insertHyperlinks="0" deleteRows="0" sort="0" autoFilter="0"/>
  <mergeCells count="16">
    <mergeCell ref="A1:Y1"/>
    <mergeCell ref="X10:Y24"/>
    <mergeCell ref="B5:Y5"/>
    <mergeCell ref="B6:J6"/>
    <mergeCell ref="L6:N6"/>
    <mergeCell ref="O6:R6"/>
    <mergeCell ref="T6:Y6"/>
    <mergeCell ref="B9:Y9"/>
    <mergeCell ref="W10:W24"/>
    <mergeCell ref="B2:P2"/>
    <mergeCell ref="Q2:Y4"/>
    <mergeCell ref="B3:P3"/>
    <mergeCell ref="B4:C4"/>
    <mergeCell ref="D4:J4"/>
    <mergeCell ref="K4:M4"/>
    <mergeCell ref="N4:P4"/>
  </mergeCells>
  <conditionalFormatting sqref="B2">
    <cfRule type="duplicateValues" dxfId="3" priority="2"/>
  </conditionalFormatting>
  <conditionalFormatting sqref="B3:B1048576">
    <cfRule type="duplicateValues" dxfId="2" priority="3"/>
  </conditionalFormatting>
  <conditionalFormatting sqref="Z10:Z24">
    <cfRule type="containsText" dxfId="1" priority="1" operator="containsText" text="Error">
      <formula>NOT(ISERROR(SEARCH("Error",Z10)))</formula>
    </cfRule>
  </conditionalFormatting>
  <pageMargins left="0.25" right="0.25" top="0.75" bottom="0.75" header="0.3" footer="0.3"/>
  <pageSetup scale="38"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6E9C4-ECF3-45AF-A1AA-7444B8C7DB7D}">
  <sheetPr codeName="Sheet92">
    <pageSetUpPr fitToPage="1"/>
  </sheetPr>
  <dimension ref="A1:Y39"/>
  <sheetViews>
    <sheetView showGridLines="0" topLeftCell="A2" zoomScale="60" zoomScaleNormal="60" workbookViewId="0">
      <selection activeCell="A10" sqref="A10:XFD13"/>
    </sheetView>
  </sheetViews>
  <sheetFormatPr defaultColWidth="9.140625" defaultRowHeight="15" x14ac:dyDescent="0.25"/>
  <cols>
    <col min="1" max="1" width="3.42578125" style="58" customWidth="1"/>
    <col min="2" max="2" width="23.5703125" style="58" customWidth="1"/>
    <col min="3" max="3" width="57" style="58" customWidth="1"/>
    <col min="4" max="4" width="19.42578125" style="58" customWidth="1"/>
    <col min="5" max="9" width="10.140625" style="58" customWidth="1"/>
    <col min="10" max="10" width="10.85546875" style="68" bestFit="1" customWidth="1"/>
    <col min="11" max="13" width="12" style="58" customWidth="1"/>
    <col min="14" max="14" width="15.85546875" style="58" customWidth="1"/>
    <col min="15" max="19" width="12" style="58" customWidth="1"/>
    <col min="20" max="21" width="12.85546875" style="58" customWidth="1"/>
    <col min="22" max="22" width="16.28515625" style="58" bestFit="1" customWidth="1"/>
    <col min="23" max="24" width="12.85546875" style="58" customWidth="1"/>
    <col min="25" max="25" width="9.140625" style="58"/>
    <col min="26" max="26" width="8.85546875" style="58" customWidth="1"/>
    <col min="27" max="16384" width="9.140625" style="58"/>
  </cols>
  <sheetData>
    <row r="1" spans="1:25" ht="258.75" customHeight="1" thickTop="1" thickBot="1" x14ac:dyDescent="0.65">
      <c r="A1" s="1347" t="s">
        <v>1556</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9"/>
    </row>
    <row r="2" spans="1:25" ht="43.5" customHeight="1" thickTop="1" thickBot="1" x14ac:dyDescent="0.3">
      <c r="B2" s="1558" t="s">
        <v>1730</v>
      </c>
      <c r="C2" s="1569"/>
      <c r="D2" s="1569"/>
      <c r="E2" s="1569"/>
      <c r="F2" s="1569"/>
      <c r="G2" s="1569"/>
      <c r="H2" s="1569"/>
      <c r="I2" s="1569"/>
      <c r="J2" s="1569"/>
      <c r="K2" s="1569"/>
      <c r="L2" s="1569"/>
      <c r="M2" s="1569"/>
      <c r="N2" s="1569"/>
      <c r="O2" s="1569"/>
      <c r="P2" s="1569"/>
      <c r="Q2" s="1498"/>
      <c r="R2" s="1499"/>
      <c r="S2" s="1499"/>
      <c r="T2" s="1499"/>
      <c r="U2" s="1499"/>
      <c r="V2" s="1499"/>
      <c r="W2" s="1499"/>
      <c r="X2" s="1500"/>
      <c r="Y2" s="57"/>
    </row>
    <row r="3" spans="1:25" ht="33" customHeight="1" thickTop="1" thickBot="1" x14ac:dyDescent="0.3">
      <c r="B3" s="1506"/>
      <c r="C3" s="1507"/>
      <c r="D3" s="1507"/>
      <c r="E3" s="1507"/>
      <c r="F3" s="1507"/>
      <c r="G3" s="1507"/>
      <c r="H3" s="1507"/>
      <c r="I3" s="1507"/>
      <c r="J3" s="1507"/>
      <c r="K3" s="1507"/>
      <c r="L3" s="1507"/>
      <c r="M3" s="1507"/>
      <c r="N3" s="1507"/>
      <c r="O3" s="1507"/>
      <c r="P3" s="1507"/>
      <c r="Q3" s="1498"/>
      <c r="R3" s="1560"/>
      <c r="S3" s="1560"/>
      <c r="T3" s="1560"/>
      <c r="U3" s="1560"/>
      <c r="V3" s="1560"/>
      <c r="W3" s="1560"/>
      <c r="X3" s="1500"/>
      <c r="Y3" s="57"/>
    </row>
    <row r="4" spans="1:25" ht="30" customHeight="1" thickTop="1" thickBot="1" x14ac:dyDescent="0.3">
      <c r="B4" s="1508" t="s">
        <v>1559</v>
      </c>
      <c r="C4" s="1509"/>
      <c r="D4" s="1510" t="str">
        <f>'Overview Sheet'!$D$4</f>
        <v>049-148</v>
      </c>
      <c r="E4" s="1510"/>
      <c r="F4" s="1510"/>
      <c r="G4" s="1510"/>
      <c r="H4" s="1510"/>
      <c r="I4" s="1510"/>
      <c r="J4" s="1510"/>
      <c r="K4" s="1511" t="s">
        <v>1560</v>
      </c>
      <c r="L4" s="1511"/>
      <c r="M4" s="1511"/>
      <c r="N4" s="1512" t="str">
        <f>'Overview Sheet'!$J$5</f>
        <v>TBD</v>
      </c>
      <c r="O4" s="1513"/>
      <c r="P4" s="1513"/>
      <c r="Q4" s="1501"/>
      <c r="R4" s="1502"/>
      <c r="S4" s="1502"/>
      <c r="T4" s="1502"/>
      <c r="U4" s="1502"/>
      <c r="V4" s="1502"/>
      <c r="W4" s="1502"/>
      <c r="X4" s="1503"/>
    </row>
    <row r="5" spans="1:25" ht="13.5" customHeight="1" thickTop="1" thickBot="1" x14ac:dyDescent="0.3">
      <c r="B5" s="1561"/>
      <c r="C5" s="1562"/>
      <c r="D5" s="1562"/>
      <c r="E5" s="1562"/>
      <c r="F5" s="1562"/>
      <c r="G5" s="1562"/>
      <c r="H5" s="1562"/>
      <c r="I5" s="1562"/>
      <c r="J5" s="1562"/>
      <c r="K5" s="1562"/>
      <c r="L5" s="1562"/>
      <c r="M5" s="1562"/>
      <c r="N5" s="1562"/>
      <c r="O5" s="1562"/>
      <c r="P5" s="1562"/>
      <c r="Q5" s="1562"/>
      <c r="R5" s="1562"/>
      <c r="S5" s="1562"/>
      <c r="T5" s="1562"/>
      <c r="U5" s="1562"/>
      <c r="V5" s="1562"/>
      <c r="W5" s="1562"/>
      <c r="X5" s="1563"/>
      <c r="Y5" s="57"/>
    </row>
    <row r="6" spans="1:25" ht="9" customHeight="1" thickBot="1" x14ac:dyDescent="0.3">
      <c r="B6" s="1537"/>
      <c r="C6" s="1538"/>
      <c r="D6" s="1538"/>
      <c r="E6" s="1538"/>
      <c r="F6" s="1538"/>
      <c r="G6" s="1538"/>
      <c r="H6" s="1538"/>
      <c r="I6" s="1538"/>
      <c r="J6" s="1538"/>
      <c r="K6" s="1538"/>
      <c r="L6" s="1538"/>
      <c r="M6" s="1538"/>
      <c r="N6" s="1538"/>
      <c r="O6" s="1538"/>
      <c r="P6" s="1538"/>
      <c r="Q6" s="1538"/>
      <c r="R6" s="1538"/>
      <c r="S6" s="1538"/>
      <c r="T6" s="1538"/>
      <c r="U6" s="1538"/>
      <c r="V6" s="1538"/>
      <c r="W6" s="1538"/>
      <c r="X6" s="1539"/>
      <c r="Y6" s="57"/>
    </row>
    <row r="7" spans="1:25" ht="34.700000000000003" customHeight="1" thickTop="1" thickBot="1" x14ac:dyDescent="0.3">
      <c r="B7" s="1540"/>
      <c r="C7" s="1541"/>
      <c r="D7" s="1541"/>
      <c r="E7" s="1541"/>
      <c r="F7" s="1541"/>
      <c r="G7" s="1541"/>
      <c r="H7" s="1541"/>
      <c r="I7" s="1541"/>
      <c r="J7" s="1541"/>
      <c r="K7" s="1146">
        <v>100113</v>
      </c>
      <c r="L7" s="1542" t="s">
        <v>1681</v>
      </c>
      <c r="M7" s="1542"/>
      <c r="N7" s="1542"/>
      <c r="O7" s="1484" t="s">
        <v>3155</v>
      </c>
      <c r="P7" s="1485"/>
      <c r="Q7" s="1485"/>
      <c r="R7" s="1485"/>
      <c r="S7" s="578">
        <v>0.7671</v>
      </c>
      <c r="T7" s="1542" t="s">
        <v>1683</v>
      </c>
      <c r="U7" s="1542"/>
      <c r="V7" s="1542"/>
      <c r="W7" s="1542"/>
      <c r="X7" s="1545"/>
    </row>
    <row r="8" spans="1:25" s="351" customFormat="1" ht="27" customHeight="1" thickTop="1" thickBot="1" x14ac:dyDescent="0.35">
      <c r="A8" s="349"/>
      <c r="B8" s="1565" t="s">
        <v>1732</v>
      </c>
      <c r="C8" s="1151" t="s">
        <v>1733</v>
      </c>
      <c r="D8" s="350"/>
      <c r="E8" s="1567" t="s">
        <v>1734</v>
      </c>
      <c r="F8" s="1567"/>
      <c r="G8" s="1567"/>
      <c r="H8" s="1567"/>
      <c r="I8" s="1567"/>
      <c r="J8" s="1567"/>
      <c r="K8" s="350"/>
      <c r="L8" s="1567" t="s">
        <v>1735</v>
      </c>
      <c r="M8" s="1567"/>
      <c r="N8" s="1567"/>
      <c r="O8" s="1567"/>
      <c r="P8" s="1567"/>
      <c r="Q8" s="1567"/>
      <c r="R8" s="350"/>
      <c r="S8" s="1567" t="s">
        <v>1736</v>
      </c>
      <c r="T8" s="1567"/>
      <c r="U8" s="1567"/>
      <c r="V8" s="1567"/>
      <c r="W8" s="1567"/>
      <c r="X8" s="1568"/>
    </row>
    <row r="9" spans="1:25" s="351" customFormat="1" ht="45" customHeight="1" thickBot="1" x14ac:dyDescent="0.3">
      <c r="A9" s="352"/>
      <c r="B9" s="1566"/>
      <c r="C9" s="27">
        <f>SUM(U15:U29)</f>
        <v>0</v>
      </c>
      <c r="D9" s="353" t="s">
        <v>1737</v>
      </c>
      <c r="E9" s="1520"/>
      <c r="F9" s="1521"/>
      <c r="G9" s="1521"/>
      <c r="H9" s="1521"/>
      <c r="I9" s="1521"/>
      <c r="J9" s="1521"/>
      <c r="K9" s="353" t="s">
        <v>1738</v>
      </c>
      <c r="L9" s="1522">
        <f>C9+E9</f>
        <v>0</v>
      </c>
      <c r="M9" s="1522"/>
      <c r="N9" s="1522"/>
      <c r="O9" s="1522"/>
      <c r="P9" s="1522"/>
      <c r="Q9" s="1522"/>
      <c r="R9" s="353" t="s">
        <v>1738</v>
      </c>
      <c r="S9" s="1523">
        <f>L9*S7</f>
        <v>0</v>
      </c>
      <c r="T9" s="1523"/>
      <c r="U9" s="1523"/>
      <c r="V9" s="1523"/>
      <c r="W9" s="1523"/>
      <c r="X9" s="1524"/>
    </row>
    <row r="10" spans="1:25" ht="42.75" customHeight="1" thickTop="1" thickBot="1" x14ac:dyDescent="0.3">
      <c r="A10" s="354"/>
      <c r="B10" s="1525" t="s">
        <v>1739</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1"/>
    </row>
    <row r="11" spans="1:25" ht="84" customHeight="1" thickTop="1" x14ac:dyDescent="0.25">
      <c r="A11" s="354"/>
      <c r="B11" s="1528" t="s">
        <v>1740</v>
      </c>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30"/>
    </row>
    <row r="12" spans="1:25" ht="10.5" customHeight="1" thickBot="1" x14ac:dyDescent="0.3">
      <c r="A12" s="354"/>
      <c r="B12" s="355"/>
      <c r="C12" s="356"/>
      <c r="D12" s="356"/>
      <c r="E12" s="356"/>
      <c r="F12" s="356"/>
      <c r="G12" s="356"/>
      <c r="H12" s="356"/>
      <c r="I12" s="356"/>
      <c r="J12" s="356"/>
      <c r="K12" s="357">
        <f t="shared" ref="K12:V12" si="0">SUM(K15:K61)</f>
        <v>0</v>
      </c>
      <c r="L12" s="357">
        <f t="shared" si="0"/>
        <v>0</v>
      </c>
      <c r="M12" s="357">
        <f t="shared" si="0"/>
        <v>0</v>
      </c>
      <c r="N12" s="357">
        <f t="shared" si="0"/>
        <v>0</v>
      </c>
      <c r="O12" s="357">
        <f t="shared" si="0"/>
        <v>0</v>
      </c>
      <c r="P12" s="357">
        <f t="shared" si="0"/>
        <v>0</v>
      </c>
      <c r="Q12" s="357">
        <f t="shared" si="0"/>
        <v>0</v>
      </c>
      <c r="R12" s="357">
        <f t="shared" si="0"/>
        <v>0</v>
      </c>
      <c r="S12" s="357">
        <f t="shared" si="0"/>
        <v>0</v>
      </c>
      <c r="T12" s="357">
        <f t="shared" si="0"/>
        <v>0</v>
      </c>
      <c r="U12" s="357">
        <f t="shared" si="0"/>
        <v>0</v>
      </c>
      <c r="V12" s="357">
        <f t="shared" si="0"/>
        <v>0</v>
      </c>
      <c r="W12" s="356"/>
      <c r="X12" s="358"/>
    </row>
    <row r="13" spans="1:25" ht="57" customHeight="1" thickTop="1" thickBot="1" x14ac:dyDescent="0.3">
      <c r="B13" s="359" t="s">
        <v>1561</v>
      </c>
      <c r="C13" s="360" t="s">
        <v>1562</v>
      </c>
      <c r="D13" s="361" t="s">
        <v>1684</v>
      </c>
      <c r="E13" s="361" t="s">
        <v>1685</v>
      </c>
      <c r="F13" s="361" t="s">
        <v>1686</v>
      </c>
      <c r="G13" s="361" t="s">
        <v>1687</v>
      </c>
      <c r="H13" s="361" t="s">
        <v>1564</v>
      </c>
      <c r="I13" s="361" t="s">
        <v>1688</v>
      </c>
      <c r="J13" s="362" t="s">
        <v>1565</v>
      </c>
      <c r="K13" s="363" t="s">
        <v>1417</v>
      </c>
      <c r="L13" s="363" t="s">
        <v>1418</v>
      </c>
      <c r="M13" s="363" t="s">
        <v>1419</v>
      </c>
      <c r="N13" s="363" t="s">
        <v>1420</v>
      </c>
      <c r="O13" s="363" t="s">
        <v>1421</v>
      </c>
      <c r="P13" s="363" t="s">
        <v>1422</v>
      </c>
      <c r="Q13" s="363" t="s">
        <v>1423</v>
      </c>
      <c r="R13" s="363" t="s">
        <v>1424</v>
      </c>
      <c r="S13" s="363" t="s">
        <v>1425</v>
      </c>
      <c r="T13" s="361" t="s">
        <v>1426</v>
      </c>
      <c r="U13" s="361" t="s">
        <v>1689</v>
      </c>
      <c r="V13" s="361" t="s">
        <v>1567</v>
      </c>
      <c r="W13" s="361" t="s">
        <v>1568</v>
      </c>
      <c r="X13" s="364" t="s">
        <v>1690</v>
      </c>
    </row>
    <row r="14" spans="1:25" ht="16.5" thickTop="1" thickBot="1" x14ac:dyDescent="0.3">
      <c r="B14" s="365"/>
      <c r="C14" s="366"/>
      <c r="D14" s="366"/>
      <c r="E14" s="366"/>
      <c r="F14" s="366"/>
      <c r="G14" s="366"/>
      <c r="H14" s="366"/>
      <c r="I14" s="366"/>
      <c r="J14" s="367"/>
      <c r="K14" s="366"/>
      <c r="L14" s="366"/>
      <c r="M14" s="366"/>
      <c r="N14" s="366"/>
      <c r="O14" s="366"/>
      <c r="P14" s="366"/>
      <c r="Q14" s="366"/>
      <c r="R14" s="366"/>
      <c r="S14" s="366"/>
      <c r="T14" s="366"/>
      <c r="U14" s="366"/>
      <c r="V14" s="366"/>
      <c r="W14" s="366"/>
      <c r="X14" s="368"/>
    </row>
    <row r="15" spans="1:25" ht="19.5" customHeight="1" x14ac:dyDescent="0.25">
      <c r="B15" s="949" t="s">
        <v>3156</v>
      </c>
      <c r="C15" s="591" t="s">
        <v>3157</v>
      </c>
      <c r="D15" s="559">
        <v>2</v>
      </c>
      <c r="E15" s="560">
        <v>0</v>
      </c>
      <c r="F15" s="560">
        <v>0</v>
      </c>
      <c r="G15" s="561">
        <v>43.5</v>
      </c>
      <c r="H15" s="560">
        <v>192</v>
      </c>
      <c r="I15" s="561">
        <v>37.78</v>
      </c>
      <c r="J15" s="580">
        <f t="shared" ref="J15:J29" si="1">$S$7*I15</f>
        <v>28.981038000000002</v>
      </c>
      <c r="K15" s="993"/>
      <c r="L15" s="979"/>
      <c r="M15" s="979"/>
      <c r="N15" s="979"/>
      <c r="O15" s="979"/>
      <c r="P15" s="979"/>
      <c r="Q15" s="979"/>
      <c r="R15" s="979"/>
      <c r="S15" s="994"/>
      <c r="T15" s="54">
        <f t="shared" ref="T15:T29" si="2">SUM(K15:S15)</f>
        <v>0</v>
      </c>
      <c r="U15" s="325">
        <f t="shared" ref="U15:U29" si="3">T15*I15</f>
        <v>0</v>
      </c>
      <c r="V15" s="328">
        <f t="shared" ref="V15:V29" si="4">U15*$S$7</f>
        <v>0</v>
      </c>
      <c r="W15" s="1572" t="s">
        <v>1695</v>
      </c>
      <c r="X15" s="1573"/>
    </row>
    <row r="16" spans="1:25" ht="19.5" customHeight="1" x14ac:dyDescent="0.25">
      <c r="B16" s="581" t="s">
        <v>3158</v>
      </c>
      <c r="C16" s="570" t="s">
        <v>3159</v>
      </c>
      <c r="D16" s="565">
        <v>2</v>
      </c>
      <c r="E16" s="566">
        <v>0</v>
      </c>
      <c r="F16" s="566">
        <v>0</v>
      </c>
      <c r="G16" s="567">
        <v>43.5</v>
      </c>
      <c r="H16" s="566">
        <v>192</v>
      </c>
      <c r="I16" s="567">
        <v>37.78</v>
      </c>
      <c r="J16" s="568">
        <f t="shared" si="1"/>
        <v>28.981038000000002</v>
      </c>
      <c r="K16" s="995"/>
      <c r="L16" s="964"/>
      <c r="M16" s="964"/>
      <c r="N16" s="964"/>
      <c r="O16" s="964"/>
      <c r="P16" s="964"/>
      <c r="Q16" s="964"/>
      <c r="R16" s="964"/>
      <c r="S16" s="996"/>
      <c r="T16" s="55">
        <f t="shared" si="2"/>
        <v>0</v>
      </c>
      <c r="U16" s="326">
        <f t="shared" si="3"/>
        <v>0</v>
      </c>
      <c r="V16" s="13">
        <f t="shared" si="4"/>
        <v>0</v>
      </c>
      <c r="W16" s="1574"/>
      <c r="X16" s="1575"/>
    </row>
    <row r="17" spans="2:24" ht="19.5" customHeight="1" x14ac:dyDescent="0.25">
      <c r="B17" s="595" t="s">
        <v>3160</v>
      </c>
      <c r="C17" s="570" t="s">
        <v>3161</v>
      </c>
      <c r="D17" s="565">
        <v>2</v>
      </c>
      <c r="E17" s="566">
        <v>0</v>
      </c>
      <c r="F17" s="566">
        <v>0</v>
      </c>
      <c r="G17" s="567">
        <v>43.5</v>
      </c>
      <c r="H17" s="566">
        <v>192</v>
      </c>
      <c r="I17" s="567">
        <v>37.78</v>
      </c>
      <c r="J17" s="568">
        <f t="shared" si="1"/>
        <v>28.981038000000002</v>
      </c>
      <c r="K17" s="995"/>
      <c r="L17" s="964"/>
      <c r="M17" s="964"/>
      <c r="N17" s="964"/>
      <c r="O17" s="964"/>
      <c r="P17" s="964"/>
      <c r="Q17" s="964"/>
      <c r="R17" s="964"/>
      <c r="S17" s="996"/>
      <c r="T17" s="55">
        <f t="shared" si="2"/>
        <v>0</v>
      </c>
      <c r="U17" s="326">
        <f t="shared" si="3"/>
        <v>0</v>
      </c>
      <c r="V17" s="13">
        <f t="shared" si="4"/>
        <v>0</v>
      </c>
      <c r="W17" s="1574"/>
      <c r="X17" s="1575"/>
    </row>
    <row r="18" spans="2:24" ht="19.5" customHeight="1" x14ac:dyDescent="0.25">
      <c r="B18" s="595" t="s">
        <v>3162</v>
      </c>
      <c r="C18" s="570" t="s">
        <v>3163</v>
      </c>
      <c r="D18" s="565">
        <v>2</v>
      </c>
      <c r="E18" s="566">
        <v>0</v>
      </c>
      <c r="F18" s="566">
        <v>0</v>
      </c>
      <c r="G18" s="567">
        <v>43.5</v>
      </c>
      <c r="H18" s="566">
        <v>192</v>
      </c>
      <c r="I18" s="567">
        <v>37.78</v>
      </c>
      <c r="J18" s="568">
        <f t="shared" si="1"/>
        <v>28.981038000000002</v>
      </c>
      <c r="K18" s="995"/>
      <c r="L18" s="964"/>
      <c r="M18" s="964"/>
      <c r="N18" s="964"/>
      <c r="O18" s="964"/>
      <c r="P18" s="964"/>
      <c r="Q18" s="964"/>
      <c r="R18" s="964"/>
      <c r="S18" s="996"/>
      <c r="T18" s="55">
        <f t="shared" si="2"/>
        <v>0</v>
      </c>
      <c r="U18" s="326">
        <f t="shared" si="3"/>
        <v>0</v>
      </c>
      <c r="V18" s="13">
        <f t="shared" si="4"/>
        <v>0</v>
      </c>
      <c r="W18" s="1574"/>
      <c r="X18" s="1575"/>
    </row>
    <row r="19" spans="2:24" ht="19.5" customHeight="1" x14ac:dyDescent="0.25">
      <c r="B19" s="595" t="s">
        <v>3164</v>
      </c>
      <c r="C19" s="570" t="s">
        <v>3165</v>
      </c>
      <c r="D19" s="565">
        <v>2</v>
      </c>
      <c r="E19" s="566">
        <v>0</v>
      </c>
      <c r="F19" s="566">
        <v>0</v>
      </c>
      <c r="G19" s="567">
        <v>42</v>
      </c>
      <c r="H19" s="566">
        <v>240</v>
      </c>
      <c r="I19" s="567">
        <v>45.92</v>
      </c>
      <c r="J19" s="568">
        <f t="shared" si="1"/>
        <v>35.225231999999998</v>
      </c>
      <c r="K19" s="995"/>
      <c r="L19" s="964"/>
      <c r="M19" s="964"/>
      <c r="N19" s="964"/>
      <c r="O19" s="964"/>
      <c r="P19" s="964"/>
      <c r="Q19" s="964"/>
      <c r="R19" s="964"/>
      <c r="S19" s="996"/>
      <c r="T19" s="55">
        <f t="shared" si="2"/>
        <v>0</v>
      </c>
      <c r="U19" s="326">
        <f t="shared" si="3"/>
        <v>0</v>
      </c>
      <c r="V19" s="13">
        <f t="shared" si="4"/>
        <v>0</v>
      </c>
      <c r="W19" s="1574"/>
      <c r="X19" s="1575"/>
    </row>
    <row r="20" spans="2:24" ht="19.5" customHeight="1" x14ac:dyDescent="0.25">
      <c r="B20" s="581" t="s">
        <v>3166</v>
      </c>
      <c r="C20" s="570" t="s">
        <v>3167</v>
      </c>
      <c r="D20" s="565">
        <v>2</v>
      </c>
      <c r="E20" s="566">
        <v>0</v>
      </c>
      <c r="F20" s="566">
        <v>0</v>
      </c>
      <c r="G20" s="567">
        <v>43.5</v>
      </c>
      <c r="H20" s="566">
        <v>192</v>
      </c>
      <c r="I20" s="567">
        <v>37.78</v>
      </c>
      <c r="J20" s="568">
        <f t="shared" si="1"/>
        <v>28.981038000000002</v>
      </c>
      <c r="K20" s="995"/>
      <c r="L20" s="964"/>
      <c r="M20" s="964"/>
      <c r="N20" s="964"/>
      <c r="O20" s="964"/>
      <c r="P20" s="964"/>
      <c r="Q20" s="964"/>
      <c r="R20" s="964"/>
      <c r="S20" s="996"/>
      <c r="T20" s="55">
        <f t="shared" si="2"/>
        <v>0</v>
      </c>
      <c r="U20" s="326">
        <f t="shared" si="3"/>
        <v>0</v>
      </c>
      <c r="V20" s="13">
        <f t="shared" si="4"/>
        <v>0</v>
      </c>
      <c r="W20" s="1574"/>
      <c r="X20" s="1575"/>
    </row>
    <row r="21" spans="2:24" ht="19.5" customHeight="1" x14ac:dyDescent="0.25">
      <c r="B21" s="595" t="s">
        <v>3168</v>
      </c>
      <c r="C21" s="570" t="s">
        <v>3169</v>
      </c>
      <c r="D21" s="565">
        <v>2</v>
      </c>
      <c r="E21" s="566">
        <v>0</v>
      </c>
      <c r="F21" s="566">
        <v>0</v>
      </c>
      <c r="G21" s="567">
        <v>42</v>
      </c>
      <c r="H21" s="566">
        <v>240</v>
      </c>
      <c r="I21" s="567">
        <v>45.92</v>
      </c>
      <c r="J21" s="568">
        <f t="shared" si="1"/>
        <v>35.225231999999998</v>
      </c>
      <c r="K21" s="995"/>
      <c r="L21" s="964"/>
      <c r="M21" s="964"/>
      <c r="N21" s="964"/>
      <c r="O21" s="964"/>
      <c r="P21" s="964"/>
      <c r="Q21" s="964"/>
      <c r="R21" s="964"/>
      <c r="S21" s="996"/>
      <c r="T21" s="55">
        <f t="shared" si="2"/>
        <v>0</v>
      </c>
      <c r="U21" s="326">
        <f t="shared" si="3"/>
        <v>0</v>
      </c>
      <c r="V21" s="13">
        <f t="shared" si="4"/>
        <v>0</v>
      </c>
      <c r="W21" s="1574"/>
      <c r="X21" s="1575"/>
    </row>
    <row r="22" spans="2:24" ht="19.5" customHeight="1" x14ac:dyDescent="0.25">
      <c r="B22" s="581" t="s">
        <v>3170</v>
      </c>
      <c r="C22" s="570" t="s">
        <v>3171</v>
      </c>
      <c r="D22" s="565">
        <v>2</v>
      </c>
      <c r="E22" s="566">
        <v>0</v>
      </c>
      <c r="F22" s="950" t="s">
        <v>2250</v>
      </c>
      <c r="G22" s="567">
        <v>43.5</v>
      </c>
      <c r="H22" s="566">
        <v>182</v>
      </c>
      <c r="I22" s="567">
        <v>38.67</v>
      </c>
      <c r="J22" s="568">
        <f t="shared" si="1"/>
        <v>29.663757</v>
      </c>
      <c r="K22" s="995"/>
      <c r="L22" s="964"/>
      <c r="M22" s="964"/>
      <c r="N22" s="964"/>
      <c r="O22" s="964"/>
      <c r="P22" s="964"/>
      <c r="Q22" s="964"/>
      <c r="R22" s="964"/>
      <c r="S22" s="996"/>
      <c r="T22" s="55">
        <f t="shared" si="2"/>
        <v>0</v>
      </c>
      <c r="U22" s="326">
        <f t="shared" si="3"/>
        <v>0</v>
      </c>
      <c r="V22" s="13">
        <f t="shared" si="4"/>
        <v>0</v>
      </c>
      <c r="W22" s="1574"/>
      <c r="X22" s="1575"/>
    </row>
    <row r="23" spans="2:24" ht="19.5" customHeight="1" x14ac:dyDescent="0.25">
      <c r="B23" s="595" t="s">
        <v>3172</v>
      </c>
      <c r="C23" s="570" t="s">
        <v>3173</v>
      </c>
      <c r="D23" s="565">
        <v>2</v>
      </c>
      <c r="E23" s="566">
        <v>0</v>
      </c>
      <c r="F23" s="566">
        <v>0</v>
      </c>
      <c r="G23" s="567">
        <v>42</v>
      </c>
      <c r="H23" s="566">
        <v>240</v>
      </c>
      <c r="I23" s="567">
        <v>45.92</v>
      </c>
      <c r="J23" s="568">
        <f t="shared" si="1"/>
        <v>35.225231999999998</v>
      </c>
      <c r="K23" s="995"/>
      <c r="L23" s="964"/>
      <c r="M23" s="964"/>
      <c r="N23" s="964"/>
      <c r="O23" s="964"/>
      <c r="P23" s="964"/>
      <c r="Q23" s="964"/>
      <c r="R23" s="964"/>
      <c r="S23" s="996"/>
      <c r="T23" s="55">
        <f t="shared" si="2"/>
        <v>0</v>
      </c>
      <c r="U23" s="326">
        <f t="shared" si="3"/>
        <v>0</v>
      </c>
      <c r="V23" s="13">
        <f t="shared" si="4"/>
        <v>0</v>
      </c>
      <c r="W23" s="1574"/>
      <c r="X23" s="1575"/>
    </row>
    <row r="24" spans="2:24" ht="19.5" customHeight="1" x14ac:dyDescent="0.25">
      <c r="B24" s="581" t="s">
        <v>3174</v>
      </c>
      <c r="C24" s="570" t="s">
        <v>3175</v>
      </c>
      <c r="D24" s="565">
        <v>2</v>
      </c>
      <c r="E24" s="566">
        <v>0</v>
      </c>
      <c r="F24" s="566">
        <v>0</v>
      </c>
      <c r="G24" s="567">
        <v>43.5</v>
      </c>
      <c r="H24" s="566">
        <v>192</v>
      </c>
      <c r="I24" s="567">
        <v>37.78</v>
      </c>
      <c r="J24" s="568">
        <f t="shared" si="1"/>
        <v>28.981038000000002</v>
      </c>
      <c r="K24" s="995"/>
      <c r="L24" s="964"/>
      <c r="M24" s="964"/>
      <c r="N24" s="964"/>
      <c r="O24" s="964"/>
      <c r="P24" s="964"/>
      <c r="Q24" s="964"/>
      <c r="R24" s="964"/>
      <c r="S24" s="996"/>
      <c r="T24" s="55">
        <f t="shared" si="2"/>
        <v>0</v>
      </c>
      <c r="U24" s="326">
        <f t="shared" si="3"/>
        <v>0</v>
      </c>
      <c r="V24" s="13">
        <f t="shared" si="4"/>
        <v>0</v>
      </c>
      <c r="W24" s="1574"/>
      <c r="X24" s="1575"/>
    </row>
    <row r="25" spans="2:24" ht="19.5" customHeight="1" x14ac:dyDescent="0.25">
      <c r="B25" s="581" t="s">
        <v>3176</v>
      </c>
      <c r="C25" s="570" t="s">
        <v>3177</v>
      </c>
      <c r="D25" s="565">
        <v>2</v>
      </c>
      <c r="E25" s="566">
        <v>0</v>
      </c>
      <c r="F25" s="566">
        <v>0</v>
      </c>
      <c r="G25" s="567">
        <v>35</v>
      </c>
      <c r="H25" s="566">
        <v>224</v>
      </c>
      <c r="I25" s="567">
        <v>44.06</v>
      </c>
      <c r="J25" s="568">
        <f t="shared" si="1"/>
        <v>33.798425999999999</v>
      </c>
      <c r="K25" s="995"/>
      <c r="L25" s="964"/>
      <c r="M25" s="964"/>
      <c r="N25" s="964"/>
      <c r="O25" s="964"/>
      <c r="P25" s="964"/>
      <c r="Q25" s="964"/>
      <c r="R25" s="964"/>
      <c r="S25" s="996"/>
      <c r="T25" s="55">
        <f t="shared" si="2"/>
        <v>0</v>
      </c>
      <c r="U25" s="326">
        <f t="shared" si="3"/>
        <v>0</v>
      </c>
      <c r="V25" s="13">
        <f t="shared" si="4"/>
        <v>0</v>
      </c>
      <c r="W25" s="1574"/>
      <c r="X25" s="1575"/>
    </row>
    <row r="26" spans="2:24" ht="19.5" customHeight="1" x14ac:dyDescent="0.25">
      <c r="B26" s="581" t="s">
        <v>3178</v>
      </c>
      <c r="C26" s="570" t="s">
        <v>3179</v>
      </c>
      <c r="D26" s="565">
        <v>2</v>
      </c>
      <c r="E26" s="566">
        <v>0</v>
      </c>
      <c r="F26" s="566">
        <v>0</v>
      </c>
      <c r="G26" s="567">
        <v>40</v>
      </c>
      <c r="H26" s="566">
        <v>320</v>
      </c>
      <c r="I26" s="567">
        <v>64.52</v>
      </c>
      <c r="J26" s="568">
        <f t="shared" si="1"/>
        <v>49.493291999999997</v>
      </c>
      <c r="K26" s="995"/>
      <c r="L26" s="964"/>
      <c r="M26" s="964"/>
      <c r="N26" s="964"/>
      <c r="O26" s="964"/>
      <c r="P26" s="964"/>
      <c r="Q26" s="964"/>
      <c r="R26" s="964"/>
      <c r="S26" s="996"/>
      <c r="T26" s="55">
        <f t="shared" si="2"/>
        <v>0</v>
      </c>
      <c r="U26" s="326">
        <f t="shared" si="3"/>
        <v>0</v>
      </c>
      <c r="V26" s="13">
        <f t="shared" si="4"/>
        <v>0</v>
      </c>
      <c r="W26" s="1574"/>
      <c r="X26" s="1575"/>
    </row>
    <row r="27" spans="2:24" ht="19.5" customHeight="1" x14ac:dyDescent="0.25">
      <c r="B27" s="581" t="s">
        <v>3180</v>
      </c>
      <c r="C27" s="570" t="s">
        <v>3181</v>
      </c>
      <c r="D27" s="565">
        <v>2</v>
      </c>
      <c r="E27" s="566">
        <v>0</v>
      </c>
      <c r="F27" s="566">
        <v>0</v>
      </c>
      <c r="G27" s="567">
        <v>40</v>
      </c>
      <c r="H27" s="566">
        <v>320</v>
      </c>
      <c r="I27" s="567">
        <v>65.099999999999994</v>
      </c>
      <c r="J27" s="568">
        <f t="shared" si="1"/>
        <v>49.938209999999998</v>
      </c>
      <c r="K27" s="995"/>
      <c r="L27" s="964"/>
      <c r="M27" s="964"/>
      <c r="N27" s="964"/>
      <c r="O27" s="964"/>
      <c r="P27" s="964"/>
      <c r="Q27" s="964"/>
      <c r="R27" s="964"/>
      <c r="S27" s="996"/>
      <c r="T27" s="55">
        <f t="shared" si="2"/>
        <v>0</v>
      </c>
      <c r="U27" s="326">
        <f t="shared" si="3"/>
        <v>0</v>
      </c>
      <c r="V27" s="13">
        <f t="shared" si="4"/>
        <v>0</v>
      </c>
      <c r="W27" s="1574"/>
      <c r="X27" s="1575"/>
    </row>
    <row r="28" spans="2:24" ht="19.5" customHeight="1" x14ac:dyDescent="0.25">
      <c r="B28" s="581" t="s">
        <v>3182</v>
      </c>
      <c r="C28" s="570" t="s">
        <v>3183</v>
      </c>
      <c r="D28" s="565">
        <v>2</v>
      </c>
      <c r="E28" s="566">
        <v>2</v>
      </c>
      <c r="F28" s="566">
        <v>0</v>
      </c>
      <c r="G28" s="567">
        <v>20.25</v>
      </c>
      <c r="H28" s="566">
        <v>36</v>
      </c>
      <c r="I28" s="567">
        <v>6.89</v>
      </c>
      <c r="J28" s="568">
        <f t="shared" si="1"/>
        <v>5.2853189999999994</v>
      </c>
      <c r="K28" s="995"/>
      <c r="L28" s="964"/>
      <c r="M28" s="964"/>
      <c r="N28" s="964"/>
      <c r="O28" s="964"/>
      <c r="P28" s="964"/>
      <c r="Q28" s="964"/>
      <c r="R28" s="964"/>
      <c r="S28" s="996"/>
      <c r="T28" s="55">
        <f t="shared" si="2"/>
        <v>0</v>
      </c>
      <c r="U28" s="326">
        <f t="shared" si="3"/>
        <v>0</v>
      </c>
      <c r="V28" s="13">
        <f t="shared" si="4"/>
        <v>0</v>
      </c>
      <c r="W28" s="1574"/>
      <c r="X28" s="1575"/>
    </row>
    <row r="29" spans="2:24" ht="19.5" customHeight="1" thickBot="1" x14ac:dyDescent="0.3">
      <c r="B29" s="594" t="s">
        <v>3184</v>
      </c>
      <c r="C29" s="572" t="s">
        <v>3185</v>
      </c>
      <c r="D29" s="573">
        <v>2</v>
      </c>
      <c r="E29" s="574">
        <v>2</v>
      </c>
      <c r="F29" s="574">
        <v>0</v>
      </c>
      <c r="G29" s="576">
        <v>20.25</v>
      </c>
      <c r="H29" s="574">
        <v>36</v>
      </c>
      <c r="I29" s="576">
        <v>7.09</v>
      </c>
      <c r="J29" s="577">
        <f t="shared" si="1"/>
        <v>5.438739</v>
      </c>
      <c r="K29" s="997"/>
      <c r="L29" s="998"/>
      <c r="M29" s="998"/>
      <c r="N29" s="998"/>
      <c r="O29" s="998"/>
      <c r="P29" s="998"/>
      <c r="Q29" s="998"/>
      <c r="R29" s="998"/>
      <c r="S29" s="999"/>
      <c r="T29" s="56">
        <f t="shared" si="2"/>
        <v>0</v>
      </c>
      <c r="U29" s="327">
        <f t="shared" si="3"/>
        <v>0</v>
      </c>
      <c r="V29" s="329">
        <f t="shared" si="4"/>
        <v>0</v>
      </c>
      <c r="W29" s="1576"/>
      <c r="X29" s="1577"/>
    </row>
    <row r="30" spans="2:24" ht="23.85" customHeight="1" x14ac:dyDescent="0.25">
      <c r="B30" s="1514" t="s">
        <v>1743</v>
      </c>
      <c r="C30" s="1515"/>
      <c r="D30" s="1515"/>
      <c r="E30" s="1515"/>
      <c r="F30" s="1515"/>
      <c r="G30" s="1515"/>
      <c r="H30" s="1515"/>
      <c r="I30" s="1515"/>
      <c r="J30" s="1515"/>
      <c r="K30" s="1515"/>
      <c r="L30" s="1515"/>
      <c r="M30" s="1515"/>
      <c r="N30" s="1515"/>
      <c r="O30" s="1515"/>
      <c r="P30" s="1515"/>
      <c r="Q30" s="1515"/>
      <c r="R30" s="1515"/>
      <c r="S30" s="1515"/>
      <c r="T30" s="1515"/>
      <c r="U30" s="1515"/>
      <c r="V30" s="1515"/>
      <c r="W30" s="1515"/>
      <c r="X30" s="1516"/>
    </row>
    <row r="31" spans="2:24" ht="23.85" customHeight="1" x14ac:dyDescent="0.25">
      <c r="B31" s="1514"/>
      <c r="C31" s="1515"/>
      <c r="D31" s="1515"/>
      <c r="E31" s="1515"/>
      <c r="F31" s="1515"/>
      <c r="G31" s="1515"/>
      <c r="H31" s="1515"/>
      <c r="I31" s="1515"/>
      <c r="J31" s="1515"/>
      <c r="K31" s="1515"/>
      <c r="L31" s="1515"/>
      <c r="M31" s="1515"/>
      <c r="N31" s="1515"/>
      <c r="O31" s="1515"/>
      <c r="P31" s="1515"/>
      <c r="Q31" s="1515"/>
      <c r="R31" s="1515"/>
      <c r="S31" s="1515"/>
      <c r="T31" s="1515"/>
      <c r="U31" s="1515"/>
      <c r="V31" s="1515"/>
      <c r="W31" s="1515"/>
      <c r="X31" s="1516"/>
    </row>
    <row r="32" spans="2:24" ht="0.75" customHeight="1" x14ac:dyDescent="0.25">
      <c r="B32" s="1514"/>
      <c r="C32" s="1515"/>
      <c r="D32" s="1515"/>
      <c r="E32" s="1515"/>
      <c r="F32" s="1515"/>
      <c r="G32" s="1515"/>
      <c r="H32" s="1515"/>
      <c r="I32" s="1515"/>
      <c r="J32" s="1515"/>
      <c r="K32" s="1515"/>
      <c r="L32" s="1515"/>
      <c r="M32" s="1515"/>
      <c r="N32" s="1515"/>
      <c r="O32" s="1515"/>
      <c r="P32" s="1515"/>
      <c r="Q32" s="1515"/>
      <c r="R32" s="1515"/>
      <c r="S32" s="1515"/>
      <c r="T32" s="1515"/>
      <c r="U32" s="1515"/>
      <c r="V32" s="1515"/>
      <c r="W32" s="1515"/>
      <c r="X32" s="1516"/>
    </row>
    <row r="33" spans="2:24" ht="33.75" customHeight="1" thickBot="1" x14ac:dyDescent="0.3">
      <c r="B33" s="1517"/>
      <c r="C33" s="1518"/>
      <c r="D33" s="1518"/>
      <c r="E33" s="1518"/>
      <c r="F33" s="1518"/>
      <c r="G33" s="1518"/>
      <c r="H33" s="1518"/>
      <c r="I33" s="1518"/>
      <c r="J33" s="1518"/>
      <c r="K33" s="1518"/>
      <c r="L33" s="1518"/>
      <c r="M33" s="1518"/>
      <c r="N33" s="1518"/>
      <c r="O33" s="1518"/>
      <c r="P33" s="1518"/>
      <c r="Q33" s="1518"/>
      <c r="R33" s="1518"/>
      <c r="S33" s="1518"/>
      <c r="T33" s="1518"/>
      <c r="U33" s="1518"/>
      <c r="V33" s="1518"/>
      <c r="W33" s="1518"/>
      <c r="X33" s="1519"/>
    </row>
    <row r="34" spans="2:24" ht="58.5" customHeight="1" thickTop="1" thickBot="1" x14ac:dyDescent="0.3">
      <c r="B34" s="1564"/>
      <c r="C34" s="1564"/>
      <c r="D34" s="1564"/>
      <c r="E34" s="1564"/>
      <c r="F34" s="1564"/>
      <c r="G34" s="1564"/>
      <c r="H34" s="1564"/>
      <c r="I34" s="1564"/>
      <c r="J34" s="1564"/>
      <c r="K34" s="1564"/>
      <c r="L34" s="1564"/>
      <c r="M34" s="1564"/>
      <c r="N34" s="1564"/>
      <c r="O34" s="1564"/>
      <c r="P34" s="1564"/>
      <c r="Q34" s="1564"/>
      <c r="R34" s="1564"/>
      <c r="S34" s="1564"/>
      <c r="T34" s="1564"/>
      <c r="U34" s="1564"/>
      <c r="V34" s="1564"/>
      <c r="W34" s="1564"/>
      <c r="X34" s="1564"/>
    </row>
    <row r="35" spans="2:24" ht="24" x14ac:dyDescent="0.4">
      <c r="C35" s="1546" t="s">
        <v>1744</v>
      </c>
      <c r="D35" s="1547"/>
      <c r="E35" s="1547"/>
      <c r="F35" s="1547"/>
      <c r="G35" s="1548"/>
    </row>
    <row r="36" spans="2:24" x14ac:dyDescent="0.25">
      <c r="C36" s="1549"/>
      <c r="D36" s="1550"/>
      <c r="E36" s="1550"/>
      <c r="F36" s="1550"/>
      <c r="G36" s="1551"/>
    </row>
    <row r="37" spans="2:24" x14ac:dyDescent="0.25">
      <c r="C37" s="1552"/>
      <c r="D37" s="1553"/>
      <c r="E37" s="1553"/>
      <c r="F37" s="1553"/>
      <c r="G37" s="1554"/>
    </row>
    <row r="38" spans="2:24" x14ac:dyDescent="0.25">
      <c r="C38" s="1552"/>
      <c r="D38" s="1553"/>
      <c r="E38" s="1553"/>
      <c r="F38" s="1553"/>
      <c r="G38" s="1554"/>
    </row>
    <row r="39" spans="2:24" ht="15.75" thickBot="1" x14ac:dyDescent="0.3">
      <c r="C39" s="1555"/>
      <c r="D39" s="1556"/>
      <c r="E39" s="1556"/>
      <c r="F39" s="1556"/>
      <c r="G39" s="1557"/>
    </row>
  </sheetData>
  <sheetProtection formatCells="0" formatColumns="0" formatRows="0" insertColumns="0" insertRows="0" insertHyperlinks="0" deleteRows="0" sort="0" autoFilter="0"/>
  <mergeCells count="29">
    <mergeCell ref="A1:Y1"/>
    <mergeCell ref="B34:X34"/>
    <mergeCell ref="N4:P4"/>
    <mergeCell ref="B5:X5"/>
    <mergeCell ref="B6:X6"/>
    <mergeCell ref="B7:J7"/>
    <mergeCell ref="L7:N7"/>
    <mergeCell ref="O7:R7"/>
    <mergeCell ref="T7:X7"/>
    <mergeCell ref="L9:Q9"/>
    <mergeCell ref="S9:X9"/>
    <mergeCell ref="S8:X8"/>
    <mergeCell ref="E9:J9"/>
    <mergeCell ref="C35:G35"/>
    <mergeCell ref="C36:G39"/>
    <mergeCell ref="B2:P2"/>
    <mergeCell ref="Q2:X4"/>
    <mergeCell ref="B3:P3"/>
    <mergeCell ref="B4:C4"/>
    <mergeCell ref="D4:J4"/>
    <mergeCell ref="K4:M4"/>
    <mergeCell ref="B10:X10"/>
    <mergeCell ref="B11:X11"/>
    <mergeCell ref="W15:X29"/>
    <mergeCell ref="B30:X31"/>
    <mergeCell ref="B32:X33"/>
    <mergeCell ref="B8:B9"/>
    <mergeCell ref="E8:J8"/>
    <mergeCell ref="L8:Q8"/>
  </mergeCells>
  <conditionalFormatting sqref="B15:B31">
    <cfRule type="duplicateValues" dxfId="0" priority="88"/>
  </conditionalFormatting>
  <pageMargins left="0.25" right="0.25" top="0.75" bottom="0.75" header="0.3" footer="0.3"/>
  <pageSetup scale="3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91</vt:i4>
      </vt:variant>
      <vt:variant>
        <vt:lpstr>Named Ranges</vt:lpstr>
      </vt:variant>
      <vt:variant>
        <vt:i4>11</vt:i4>
      </vt:variant>
    </vt:vector>
  </HeadingPairs>
  <TitlesOfParts>
    <vt:vector size="102" baseType="lpstr">
      <vt:lpstr>Instructions</vt:lpstr>
      <vt:lpstr>Total Sheet</vt:lpstr>
      <vt:lpstr>DATA 26 27</vt:lpstr>
      <vt:lpstr>10case minimum</vt:lpstr>
      <vt:lpstr>Overview Sheet</vt:lpstr>
      <vt:lpstr>Direct Delivery</vt:lpstr>
      <vt:lpstr>DoD Fresh</vt:lpstr>
      <vt:lpstr>Alpha (FFS)</vt:lpstr>
      <vt:lpstr>Alpha (NOI)</vt:lpstr>
      <vt:lpstr>Bake Crafters (NOI)</vt:lpstr>
      <vt:lpstr>Bongards (FFS)</vt:lpstr>
      <vt:lpstr>Bongards (NOI)</vt:lpstr>
      <vt:lpstr>Brookwood - Pork (FFS)</vt:lpstr>
      <vt:lpstr>Brookwood - Turkey (FFS)</vt:lpstr>
      <vt:lpstr>Butterball (NOI)</vt:lpstr>
      <vt:lpstr>Cargill-Sunny Fresh (FFS)</vt:lpstr>
      <vt:lpstr>Cargill-Sunny Fresh (NOI)</vt:lpstr>
      <vt:lpstr>Cavendish (NOI)</vt:lpstr>
      <vt:lpstr>Cherry Central - Apples (FFS)</vt:lpstr>
      <vt:lpstr>Cherry Central - Cherries (FFS)</vt:lpstr>
      <vt:lpstr>Classic Delight (NOI)</vt:lpstr>
      <vt:lpstr>Conagra (NOI)</vt:lpstr>
      <vt:lpstr>Foster Farms (NOI)</vt:lpstr>
      <vt:lpstr>Gold Creek (FFS)</vt:lpstr>
      <vt:lpstr>Gold Creek (NOI)</vt:lpstr>
      <vt:lpstr>High Liner (FFS)</vt:lpstr>
      <vt:lpstr>High Liner (NOI)</vt:lpstr>
      <vt:lpstr>Hormel-Jennie-O (FFS)</vt:lpstr>
      <vt:lpstr>Hormel-Jennie-O (NOI)</vt:lpstr>
      <vt:lpstr>IFS - Beef (FFS)</vt:lpstr>
      <vt:lpstr>IFS - Beef (NOI)</vt:lpstr>
      <vt:lpstr>IFS - 100103 Chicken (FFS)</vt:lpstr>
      <vt:lpstr>IFS - 100103 Chicken (NOI)</vt:lpstr>
      <vt:lpstr>IFS - 100113 Chicken (FFS)</vt:lpstr>
      <vt:lpstr>IFS - 100113 Chicken (NOI)</vt:lpstr>
      <vt:lpstr>J.T.M. - Beef (FFS)</vt:lpstr>
      <vt:lpstr>J.T.M. - Beef (NOI)</vt:lpstr>
      <vt:lpstr>J.T.M. - Cheese (FFS)</vt:lpstr>
      <vt:lpstr>J.T.M. - Cheese (NOI)</vt:lpstr>
      <vt:lpstr>J.T.M. - Pork (FFS)</vt:lpstr>
      <vt:lpstr>J.T.M. - Pork (NOI)</vt:lpstr>
      <vt:lpstr>J.T.M - Turkey (FFS)</vt:lpstr>
      <vt:lpstr>J.T.M. - Turkey (NOI)</vt:lpstr>
      <vt:lpstr>Kraft Heinz (NOI)</vt:lpstr>
      <vt:lpstr>Land O Lakes (NOI)</vt:lpstr>
      <vt:lpstr>Los Cabos (FFS)</vt:lpstr>
      <vt:lpstr>Los Cabos (NOI)</vt:lpstr>
      <vt:lpstr>McCain - Sweet Potatoes (NOI)</vt:lpstr>
      <vt:lpstr>McCain - Potatoes (NOI)</vt:lpstr>
      <vt:lpstr>Nardone Bros (FFS)</vt:lpstr>
      <vt:lpstr>Nardone Bros (NOI)</vt:lpstr>
      <vt:lpstr>NFG - Apples (FFS)</vt:lpstr>
      <vt:lpstr>NFG - Apples (NOI)</vt:lpstr>
      <vt:lpstr>NFG - Peaches (FFS)</vt:lpstr>
      <vt:lpstr>NFG - Peaches (NOI)</vt:lpstr>
      <vt:lpstr>NFG - Pears (FFS)</vt:lpstr>
      <vt:lpstr>NFG - Pears (NOI)</vt:lpstr>
      <vt:lpstr>NFG - Mixed Fruit (FFS)</vt:lpstr>
      <vt:lpstr>NFG - Mixed Fruit (NOI)</vt:lpstr>
      <vt:lpstr>NFG - Garbanzo Beans (FFS)</vt:lpstr>
      <vt:lpstr>NFG - Garbanzo Beans (NOI)</vt:lpstr>
      <vt:lpstr>NFG - Pinto Beans (FFS)</vt:lpstr>
      <vt:lpstr>NFG - Pinto Beans (NOI)</vt:lpstr>
      <vt:lpstr>Nick's Famous BBQ (FFS)</vt:lpstr>
      <vt:lpstr>Peterson Farms (NOI)</vt:lpstr>
      <vt:lpstr>Pilgrims-GoldKist (FFS)</vt:lpstr>
      <vt:lpstr>Pilgrims-GoldKist (NOI)</vt:lpstr>
      <vt:lpstr>ProView (NOI)</vt:lpstr>
      <vt:lpstr>Red Gold (FFS)</vt:lpstr>
      <vt:lpstr>Red Gold (NOI)</vt:lpstr>
      <vt:lpstr>Rich Chicks (FFS)</vt:lpstr>
      <vt:lpstr>Rich Chicks (NOI)</vt:lpstr>
      <vt:lpstr>Richland Hills (NOI)</vt:lpstr>
      <vt:lpstr>Rich's - Cheese (FFS)</vt:lpstr>
      <vt:lpstr>Rich's - Cheese (NOI)</vt:lpstr>
      <vt:lpstr>Rich's - Flour (NOI)</vt:lpstr>
      <vt:lpstr>S&amp;F Foods (NOI)</vt:lpstr>
      <vt:lpstr>S.A. Piazza (NOI)</vt:lpstr>
      <vt:lpstr>Schwan's - Cheese (NOI)</vt:lpstr>
      <vt:lpstr>Schwan's - Chicken (NOI)</vt:lpstr>
      <vt:lpstr>Smuckers (NOI)</vt:lpstr>
      <vt:lpstr>Tasty Brands (FFS)</vt:lpstr>
      <vt:lpstr>Tasty Brands (NOI)</vt:lpstr>
      <vt:lpstr>Tasty Pizza (FFS)</vt:lpstr>
      <vt:lpstr>Tasty Pizza (NOI)</vt:lpstr>
      <vt:lpstr>Tyson - Beef (NOI)</vt:lpstr>
      <vt:lpstr>Tyson - Cheese (NOI)</vt:lpstr>
      <vt:lpstr>Tyson - Chicken (NOI)</vt:lpstr>
      <vt:lpstr>Tyson - Pork (NOI)</vt:lpstr>
      <vt:lpstr>Yangs 5th Taste (FFS)</vt:lpstr>
      <vt:lpstr>Yangs 5th Taste (NOI)</vt:lpstr>
      <vt:lpstr>'DATA 26 27'!Print_Area</vt:lpstr>
      <vt:lpstr>'Direct Delivery'!Print_Area</vt:lpstr>
      <vt:lpstr>'DoD Fresh'!Print_Area</vt:lpstr>
      <vt:lpstr>'Gold Creek (NOI)'!Print_Area</vt:lpstr>
      <vt:lpstr>'Hormel-Jennie-O (NOI)'!Print_Area</vt:lpstr>
      <vt:lpstr>Instructions!Print_Area</vt:lpstr>
      <vt:lpstr>'Overview Sheet'!Print_Area</vt:lpstr>
      <vt:lpstr>'Pilgrims-GoldKist (NOI)'!Print_Area</vt:lpstr>
      <vt:lpstr>'Schwan''s - Cheese (NOI)'!Print_Area</vt:lpstr>
      <vt:lpstr>'Tasty Brands (NOI)'!Print_Area</vt:lpstr>
      <vt:lpstr>'Direct Delivery'!Print_Titles</vt:lpstr>
    </vt:vector>
  </TitlesOfParts>
  <Manager/>
  <Company>State of Missouri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Rees, Ellen</dc:creator>
  <cp:keywords/>
  <dc:description/>
  <cp:lastModifiedBy>Kenkel, Rick</cp:lastModifiedBy>
  <cp:revision/>
  <dcterms:created xsi:type="dcterms:W3CDTF">2025-12-17T20:01:07Z</dcterms:created>
  <dcterms:modified xsi:type="dcterms:W3CDTF">2026-01-07T13:20:56Z</dcterms:modified>
  <cp:category/>
  <cp:contentStatus/>
</cp:coreProperties>
</file>